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Vartotoja\Documents\TARYBA 2015-2019 metai\Norminiai_TS\Tarybos sprendimai_docx\2016\2016-04-29.docx\"/>
    </mc:Choice>
  </mc:AlternateContent>
  <bookViews>
    <workbookView xWindow="0" yWindow="0" windowWidth="21570" windowHeight="8070" tabRatio="986"/>
  </bookViews>
  <sheets>
    <sheet name="Svietimas" sheetId="4" r:id="rId1"/>
    <sheet name="Sveikata" sheetId="5" r:id="rId2"/>
    <sheet name="Socialinis" sheetId="6" r:id="rId3"/>
    <sheet name="Sportas" sheetId="7" r:id="rId4"/>
    <sheet name="Kultura" sheetId="8" r:id="rId5"/>
    <sheet name="Turizmas" sheetId="9" r:id="rId6"/>
    <sheet name="Infrastruktura1" sheetId="19" r:id="rId7"/>
    <sheet name="Aplinkosauga" sheetId="11" r:id="rId8"/>
    <sheet name="Žemės ūkis" sheetId="12" r:id="rId9"/>
    <sheet name="Verslas" sheetId="13" r:id="rId10"/>
    <sheet name="Valdymas" sheetId="14" r:id="rId11"/>
    <sheet name="FINANSAVIMAS VISO " sheetId="15" r:id="rId12"/>
    <sheet name="Lapas1" sheetId="20" state="hidden" r:id="rId13"/>
  </sheets>
  <externalReferences>
    <externalReference r:id="rId14"/>
    <externalReference r:id="rId15"/>
  </externalReferences>
  <definedNames>
    <definedName name="_xlnm._FilterDatabase" localSheetId="6" hidden="1">Infrastruktura1!$A$9:$AF$132</definedName>
    <definedName name="_xlnm._FilterDatabase" localSheetId="0" hidden="1">Svietimas!$A$9:$T$83</definedName>
    <definedName name="_xlnm.Print_Area" localSheetId="7">Aplinkosauga!$A$1:$S$55</definedName>
    <definedName name="_xlnm.Print_Area" localSheetId="11">'FINANSAVIMAS VISO '!$A$1:$N$25</definedName>
    <definedName name="_xlnm.Print_Area" localSheetId="6">Infrastruktura1!$A$1:$S$132</definedName>
    <definedName name="_xlnm.Print_Area" localSheetId="4">Kultura!$A$1:$S$88</definedName>
    <definedName name="_xlnm.Print_Area" localSheetId="2">Socialinis!$A$1:$S$86</definedName>
    <definedName name="_xlnm.Print_Area" localSheetId="3">Sportas!$A$1:$S$57</definedName>
    <definedName name="_xlnm.Print_Area" localSheetId="1">Sveikata!$A$1:$S$67</definedName>
    <definedName name="_xlnm.Print_Area" localSheetId="0">Svietimas!$A$1:$S$83</definedName>
    <definedName name="_xlnm.Print_Area" localSheetId="5">Turizmas!$A$1:$S$63</definedName>
    <definedName name="_xlnm.Print_Area" localSheetId="10">Valdymas!$A$1:$S$94</definedName>
    <definedName name="_xlnm.Print_Area" localSheetId="9">Verslas!$A$1:$S$43</definedName>
    <definedName name="_xlnm.Print_Area" localSheetId="8">'Žemės ūkis'!$A$1:$S$46</definedName>
  </definedNames>
  <calcPr calcId="162913"/>
</workbook>
</file>

<file path=xl/calcChain.xml><?xml version="1.0" encoding="utf-8"?>
<calcChain xmlns="http://schemas.openxmlformats.org/spreadsheetml/2006/main">
  <c r="E129" i="19" l="1"/>
  <c r="F129" i="19"/>
  <c r="G129" i="19"/>
  <c r="H129" i="19"/>
  <c r="H124" i="19"/>
  <c r="I129" i="19"/>
  <c r="J129" i="19"/>
  <c r="K129" i="19"/>
  <c r="L129" i="19"/>
  <c r="L124" i="19"/>
  <c r="H78" i="20"/>
  <c r="H85" i="20"/>
  <c r="M129" i="19"/>
  <c r="N129" i="19"/>
  <c r="O129" i="19"/>
  <c r="D129" i="19"/>
  <c r="E114" i="19"/>
  <c r="F114" i="19"/>
  <c r="G114" i="19"/>
  <c r="H114" i="19"/>
  <c r="H115" i="19"/>
  <c r="H116" i="19"/>
  <c r="I114" i="19"/>
  <c r="J114" i="19"/>
  <c r="K114" i="19"/>
  <c r="K115" i="19"/>
  <c r="K116" i="19"/>
  <c r="L114" i="19"/>
  <c r="L115" i="19"/>
  <c r="L116" i="19"/>
  <c r="M114" i="19"/>
  <c r="N114" i="19"/>
  <c r="O114" i="19"/>
  <c r="O115" i="19"/>
  <c r="O116" i="19"/>
  <c r="D114" i="19"/>
  <c r="E113" i="19"/>
  <c r="F113" i="19"/>
  <c r="G113" i="19"/>
  <c r="H113" i="19"/>
  <c r="I113" i="19"/>
  <c r="J113" i="19"/>
  <c r="K113" i="19"/>
  <c r="L113" i="19"/>
  <c r="M113" i="19"/>
  <c r="N113" i="19"/>
  <c r="O113" i="19"/>
  <c r="D113" i="19"/>
  <c r="A31" i="20"/>
  <c r="A27" i="20"/>
  <c r="A28" i="20"/>
  <c r="A29" i="20"/>
  <c r="A30" i="20"/>
  <c r="A26" i="20"/>
  <c r="A22" i="20"/>
  <c r="A23" i="20"/>
  <c r="A24" i="20"/>
  <c r="A25" i="20"/>
  <c r="A21" i="20"/>
  <c r="E57" i="19"/>
  <c r="F57" i="19"/>
  <c r="G57" i="19"/>
  <c r="H57" i="19"/>
  <c r="I57" i="19"/>
  <c r="J57" i="19"/>
  <c r="K57" i="19"/>
  <c r="L57" i="19"/>
  <c r="M57" i="19"/>
  <c r="N57" i="19"/>
  <c r="O57" i="19"/>
  <c r="D57" i="19"/>
  <c r="C85" i="20"/>
  <c r="D85" i="20"/>
  <c r="F85" i="20"/>
  <c r="G85" i="20"/>
  <c r="I85" i="20"/>
  <c r="J85" i="20"/>
  <c r="K85" i="20"/>
  <c r="B85" i="20"/>
  <c r="L75" i="20"/>
  <c r="L76" i="20"/>
  <c r="L77" i="20"/>
  <c r="L80" i="20"/>
  <c r="L81" i="20"/>
  <c r="L82" i="20"/>
  <c r="L83" i="20"/>
  <c r="L84" i="20"/>
  <c r="K73" i="20"/>
  <c r="K74" i="20"/>
  <c r="K75" i="20"/>
  <c r="K76" i="20"/>
  <c r="K77" i="20"/>
  <c r="K78" i="20"/>
  <c r="K79" i="20"/>
  <c r="K80" i="20"/>
  <c r="K81" i="20"/>
  <c r="K82" i="20"/>
  <c r="K83" i="20"/>
  <c r="K84" i="20"/>
  <c r="K72" i="20"/>
  <c r="J73" i="20"/>
  <c r="J74" i="20"/>
  <c r="J75" i="20"/>
  <c r="J76" i="20"/>
  <c r="J77" i="20"/>
  <c r="J78" i="20"/>
  <c r="J79" i="20"/>
  <c r="J80" i="20"/>
  <c r="J81" i="20"/>
  <c r="J82" i="20"/>
  <c r="J83" i="20"/>
  <c r="J84" i="20"/>
  <c r="J72" i="20"/>
  <c r="I73" i="20"/>
  <c r="I74" i="20"/>
  <c r="I75" i="20"/>
  <c r="I76" i="20"/>
  <c r="I77" i="20"/>
  <c r="I78" i="20"/>
  <c r="I79" i="20"/>
  <c r="I80" i="20"/>
  <c r="I81" i="20"/>
  <c r="I82" i="20"/>
  <c r="I83" i="20"/>
  <c r="I84" i="20"/>
  <c r="I72" i="20"/>
  <c r="H73" i="20"/>
  <c r="H74" i="20"/>
  <c r="H75" i="20"/>
  <c r="H76" i="20"/>
  <c r="M76" i="20"/>
  <c r="H77" i="20"/>
  <c r="M77" i="20"/>
  <c r="H79" i="20"/>
  <c r="H80" i="20"/>
  <c r="H81" i="20"/>
  <c r="H82" i="20"/>
  <c r="M82" i="20"/>
  <c r="H84" i="20"/>
  <c r="M84" i="20"/>
  <c r="H72" i="20"/>
  <c r="G73" i="20"/>
  <c r="G74" i="20"/>
  <c r="G75" i="20"/>
  <c r="G76" i="20"/>
  <c r="G77" i="20"/>
  <c r="G78" i="20"/>
  <c r="G79" i="20"/>
  <c r="G80" i="20"/>
  <c r="G81" i="20"/>
  <c r="G82" i="20"/>
  <c r="G83" i="20"/>
  <c r="G84" i="20"/>
  <c r="G72" i="20"/>
  <c r="F73" i="20"/>
  <c r="F74" i="20"/>
  <c r="F75" i="20"/>
  <c r="F76" i="20"/>
  <c r="F77" i="20"/>
  <c r="F78" i="20"/>
  <c r="F79" i="20"/>
  <c r="F80" i="20"/>
  <c r="F81" i="20"/>
  <c r="F82" i="20"/>
  <c r="F83" i="20"/>
  <c r="F84" i="20"/>
  <c r="F72" i="20"/>
  <c r="E75" i="20"/>
  <c r="M75" i="20"/>
  <c r="E76" i="20"/>
  <c r="E77" i="20"/>
  <c r="E79" i="20"/>
  <c r="M79" i="20"/>
  <c r="E81" i="20"/>
  <c r="M81" i="20"/>
  <c r="E82" i="20"/>
  <c r="E83" i="20"/>
  <c r="E84" i="20"/>
  <c r="D73" i="20"/>
  <c r="D74" i="20"/>
  <c r="D75" i="20"/>
  <c r="D76" i="20"/>
  <c r="D77" i="20"/>
  <c r="D78" i="20"/>
  <c r="D79" i="20"/>
  <c r="D80" i="20"/>
  <c r="D81" i="20"/>
  <c r="D82" i="20"/>
  <c r="D83" i="20"/>
  <c r="D84" i="20"/>
  <c r="D72" i="20"/>
  <c r="C73" i="20"/>
  <c r="C74" i="20"/>
  <c r="C75" i="20"/>
  <c r="C76" i="20"/>
  <c r="C77" i="20"/>
  <c r="C78" i="20"/>
  <c r="C79" i="20"/>
  <c r="C80" i="20"/>
  <c r="C81" i="20"/>
  <c r="C82" i="20"/>
  <c r="C83" i="20"/>
  <c r="C84" i="20"/>
  <c r="C72" i="20"/>
  <c r="B73" i="20"/>
  <c r="B74" i="20"/>
  <c r="B75" i="20"/>
  <c r="B76" i="20"/>
  <c r="B77" i="20"/>
  <c r="B78" i="20"/>
  <c r="B79" i="20"/>
  <c r="B80" i="20"/>
  <c r="B81" i="20"/>
  <c r="B82" i="20"/>
  <c r="B83" i="20"/>
  <c r="B84" i="20"/>
  <c r="B72" i="20"/>
  <c r="J36" i="20"/>
  <c r="J37" i="20"/>
  <c r="J38" i="20"/>
  <c r="J39" i="20"/>
  <c r="J40" i="20"/>
  <c r="J41" i="20"/>
  <c r="J42" i="20"/>
  <c r="J43" i="20"/>
  <c r="J44" i="20"/>
  <c r="J45" i="20"/>
  <c r="J46" i="20"/>
  <c r="J35" i="20"/>
  <c r="G43" i="20"/>
  <c r="G42" i="20"/>
  <c r="G40" i="20"/>
  <c r="G39" i="20"/>
  <c r="G37" i="20"/>
  <c r="G36" i="20"/>
  <c r="G35" i="20"/>
  <c r="D42" i="20"/>
  <c r="E42" i="20"/>
  <c r="E24" i="5"/>
  <c r="F24" i="5"/>
  <c r="G24" i="5"/>
  <c r="H24" i="5"/>
  <c r="H39" i="5"/>
  <c r="H50" i="5"/>
  <c r="I24" i="5"/>
  <c r="J24" i="5"/>
  <c r="K24" i="5"/>
  <c r="L24" i="5"/>
  <c r="L39" i="5"/>
  <c r="L50" i="5"/>
  <c r="M24" i="5"/>
  <c r="N24" i="5"/>
  <c r="O24" i="5"/>
  <c r="D39" i="5"/>
  <c r="E58" i="5"/>
  <c r="F58" i="5"/>
  <c r="G58" i="5"/>
  <c r="H58" i="5"/>
  <c r="I58" i="5"/>
  <c r="J58" i="5"/>
  <c r="K58" i="5"/>
  <c r="L58" i="5"/>
  <c r="M58" i="5"/>
  <c r="N58" i="5"/>
  <c r="O58" i="5"/>
  <c r="D58" i="5"/>
  <c r="D51" i="5"/>
  <c r="C44" i="20"/>
  <c r="B44" i="20"/>
  <c r="C43" i="20"/>
  <c r="B43" i="20"/>
  <c r="D43" i="20"/>
  <c r="E43" i="20"/>
  <c r="C42" i="20"/>
  <c r="B42" i="20"/>
  <c r="C40" i="20"/>
  <c r="B40" i="20"/>
  <c r="C39" i="20"/>
  <c r="B39" i="20"/>
  <c r="D39" i="20"/>
  <c r="E39" i="20"/>
  <c r="C37" i="20"/>
  <c r="B37" i="20"/>
  <c r="C35" i="20"/>
  <c r="B35" i="20"/>
  <c r="D33" i="19"/>
  <c r="D28" i="13"/>
  <c r="E78" i="19"/>
  <c r="F78" i="19"/>
  <c r="G78" i="19"/>
  <c r="H78" i="19"/>
  <c r="I78" i="19"/>
  <c r="J78" i="19"/>
  <c r="K78" i="19"/>
  <c r="L78" i="19"/>
  <c r="M78" i="19"/>
  <c r="N78" i="19"/>
  <c r="O78" i="19"/>
  <c r="D78" i="19"/>
  <c r="E112" i="19"/>
  <c r="F112" i="19"/>
  <c r="G112" i="19"/>
  <c r="H112" i="19"/>
  <c r="I112" i="19"/>
  <c r="J112" i="19"/>
  <c r="K112" i="19"/>
  <c r="L112" i="19"/>
  <c r="M112" i="19"/>
  <c r="N112" i="19"/>
  <c r="O112" i="19"/>
  <c r="D112" i="19"/>
  <c r="E77" i="19"/>
  <c r="F77" i="19"/>
  <c r="G77" i="19"/>
  <c r="H77" i="19"/>
  <c r="I77" i="19"/>
  <c r="I79" i="19"/>
  <c r="J77" i="19"/>
  <c r="J79" i="19"/>
  <c r="K77" i="19"/>
  <c r="L77" i="19"/>
  <c r="M77" i="19"/>
  <c r="N77" i="19"/>
  <c r="O77" i="19"/>
  <c r="D77" i="19"/>
  <c r="E101" i="19"/>
  <c r="F101" i="19"/>
  <c r="G101" i="19"/>
  <c r="G128" i="19"/>
  <c r="F20" i="15"/>
  <c r="H101" i="19"/>
  <c r="H128" i="19"/>
  <c r="G20" i="15"/>
  <c r="I101" i="19"/>
  <c r="J101" i="19"/>
  <c r="J128" i="19"/>
  <c r="I20" i="15"/>
  <c r="K101" i="19"/>
  <c r="L101" i="19"/>
  <c r="L128" i="19"/>
  <c r="K20" i="15"/>
  <c r="B29" i="20"/>
  <c r="C29" i="20"/>
  <c r="N101" i="19"/>
  <c r="O101" i="19"/>
  <c r="D101" i="19"/>
  <c r="D128" i="19"/>
  <c r="C20" i="15"/>
  <c r="E100" i="19"/>
  <c r="F100" i="19"/>
  <c r="G100" i="19"/>
  <c r="H100" i="19"/>
  <c r="I100" i="19"/>
  <c r="I102" i="19"/>
  <c r="J100" i="19"/>
  <c r="K100" i="19"/>
  <c r="D100" i="19"/>
  <c r="M84" i="19"/>
  <c r="M100" i="19"/>
  <c r="N84" i="19"/>
  <c r="N100" i="19"/>
  <c r="O84" i="19"/>
  <c r="O100" i="19"/>
  <c r="O102" i="19"/>
  <c r="L84" i="19"/>
  <c r="L100" i="19"/>
  <c r="D21" i="15"/>
  <c r="E21" i="15"/>
  <c r="H21" i="15"/>
  <c r="I21" i="15"/>
  <c r="J21" i="15"/>
  <c r="N21" i="15"/>
  <c r="E56" i="19"/>
  <c r="F56" i="19"/>
  <c r="F125" i="19"/>
  <c r="G56" i="19"/>
  <c r="H56" i="19"/>
  <c r="I56" i="19"/>
  <c r="J56" i="19"/>
  <c r="J125" i="19"/>
  <c r="K56" i="19"/>
  <c r="L56" i="19"/>
  <c r="M56" i="19"/>
  <c r="N56" i="19"/>
  <c r="N125" i="19"/>
  <c r="O56" i="19"/>
  <c r="E55" i="19"/>
  <c r="F55" i="19"/>
  <c r="G55" i="19"/>
  <c r="H55" i="19"/>
  <c r="I55" i="19"/>
  <c r="J55" i="19"/>
  <c r="K55" i="19"/>
  <c r="L55" i="19"/>
  <c r="M55" i="19"/>
  <c r="N55" i="19"/>
  <c r="O55" i="19"/>
  <c r="E54" i="19"/>
  <c r="F54" i="19"/>
  <c r="G54" i="19"/>
  <c r="H54" i="19"/>
  <c r="I54" i="19"/>
  <c r="J54" i="19"/>
  <c r="K54" i="19"/>
  <c r="L54" i="19"/>
  <c r="M54" i="19"/>
  <c r="N54" i="19"/>
  <c r="O54" i="19"/>
  <c r="E35" i="19"/>
  <c r="F35" i="19"/>
  <c r="G35" i="19"/>
  <c r="H35" i="19"/>
  <c r="I35" i="19"/>
  <c r="J35" i="19"/>
  <c r="K35" i="19"/>
  <c r="L35" i="19"/>
  <c r="M35" i="19"/>
  <c r="N35" i="19"/>
  <c r="O35" i="19"/>
  <c r="E34" i="19"/>
  <c r="F34" i="19"/>
  <c r="F123" i="19"/>
  <c r="E15" i="15"/>
  <c r="G34" i="19"/>
  <c r="G123" i="19"/>
  <c r="F15" i="15"/>
  <c r="H34" i="19"/>
  <c r="H123" i="19"/>
  <c r="G15" i="15"/>
  <c r="I34" i="19"/>
  <c r="J34" i="19"/>
  <c r="J123" i="19"/>
  <c r="I15" i="15"/>
  <c r="K34" i="19"/>
  <c r="K123" i="19"/>
  <c r="J15" i="15"/>
  <c r="L34" i="19"/>
  <c r="L123" i="19"/>
  <c r="K15" i="15"/>
  <c r="B25" i="20"/>
  <c r="C25" i="20"/>
  <c r="M34" i="19"/>
  <c r="N34" i="19"/>
  <c r="N123" i="19"/>
  <c r="M15" i="15"/>
  <c r="O34" i="19"/>
  <c r="O123" i="19"/>
  <c r="N15" i="15"/>
  <c r="E33" i="19"/>
  <c r="F33" i="19"/>
  <c r="G33" i="19"/>
  <c r="H33" i="19"/>
  <c r="I33" i="19"/>
  <c r="J33" i="19"/>
  <c r="K33" i="19"/>
  <c r="L33" i="19"/>
  <c r="M33" i="19"/>
  <c r="M125" i="19"/>
  <c r="L17" i="15"/>
  <c r="L16" i="15"/>
  <c r="L23" i="15"/>
  <c r="N33" i="19"/>
  <c r="O33" i="19"/>
  <c r="E32" i="19"/>
  <c r="F32" i="19"/>
  <c r="G32" i="19"/>
  <c r="H32" i="19"/>
  <c r="I32" i="19"/>
  <c r="J32" i="19"/>
  <c r="K32" i="19"/>
  <c r="L32" i="19"/>
  <c r="M32" i="19"/>
  <c r="N32" i="19"/>
  <c r="O32" i="19"/>
  <c r="D32" i="19"/>
  <c r="D54" i="19"/>
  <c r="E111" i="19"/>
  <c r="F111" i="19"/>
  <c r="G111" i="19"/>
  <c r="G119" i="19"/>
  <c r="H111" i="19"/>
  <c r="I111" i="19"/>
  <c r="J111" i="19"/>
  <c r="K111" i="19"/>
  <c r="K119" i="19"/>
  <c r="K118" i="19"/>
  <c r="L111" i="19"/>
  <c r="M111" i="19"/>
  <c r="N111" i="19"/>
  <c r="O111" i="19"/>
  <c r="D111" i="19"/>
  <c r="E27" i="13"/>
  <c r="F27" i="13"/>
  <c r="G27" i="13"/>
  <c r="H27" i="13"/>
  <c r="I27" i="13"/>
  <c r="J27" i="13"/>
  <c r="K27" i="13"/>
  <c r="E25" i="13"/>
  <c r="F25" i="13"/>
  <c r="G25" i="13"/>
  <c r="H25" i="13"/>
  <c r="H26" i="13"/>
  <c r="I25" i="13"/>
  <c r="J25" i="13"/>
  <c r="K25" i="13"/>
  <c r="L25" i="13"/>
  <c r="L26" i="13"/>
  <c r="L27" i="13"/>
  <c r="M25" i="13"/>
  <c r="N25" i="13"/>
  <c r="N26" i="13"/>
  <c r="N27" i="13"/>
  <c r="O25" i="13"/>
  <c r="E17" i="14"/>
  <c r="F17" i="14"/>
  <c r="G17" i="14"/>
  <c r="H17" i="14"/>
  <c r="H41" i="14"/>
  <c r="I17" i="14"/>
  <c r="J17" i="14"/>
  <c r="K17" i="14"/>
  <c r="L17" i="14"/>
  <c r="L41" i="14"/>
  <c r="M17" i="14"/>
  <c r="N17" i="14"/>
  <c r="O17" i="14"/>
  <c r="O41" i="14"/>
  <c r="E45" i="14"/>
  <c r="F45" i="14"/>
  <c r="G45" i="14"/>
  <c r="H45" i="14"/>
  <c r="I45" i="14"/>
  <c r="I50" i="14"/>
  <c r="J45" i="14"/>
  <c r="K45" i="14"/>
  <c r="L45" i="14"/>
  <c r="M45" i="14"/>
  <c r="M50" i="14"/>
  <c r="N45" i="14"/>
  <c r="O45" i="14"/>
  <c r="L69" i="14"/>
  <c r="L70" i="14"/>
  <c r="L71" i="14"/>
  <c r="M57" i="14"/>
  <c r="J79" i="14"/>
  <c r="E80" i="14"/>
  <c r="F80" i="14"/>
  <c r="F79" i="14"/>
  <c r="G80" i="14"/>
  <c r="G79" i="14"/>
  <c r="H80" i="14"/>
  <c r="H79" i="14"/>
  <c r="I80" i="14"/>
  <c r="H17" i="15"/>
  <c r="I79" i="14"/>
  <c r="J80" i="14"/>
  <c r="K80" i="14"/>
  <c r="K79" i="14"/>
  <c r="L80" i="14"/>
  <c r="M80" i="14"/>
  <c r="M79" i="14"/>
  <c r="N80" i="14"/>
  <c r="N79" i="14"/>
  <c r="O80" i="14"/>
  <c r="O79" i="14"/>
  <c r="E77" i="14"/>
  <c r="D14" i="15"/>
  <c r="F77" i="14"/>
  <c r="G77" i="14"/>
  <c r="H77" i="14"/>
  <c r="I77" i="14"/>
  <c r="H14" i="15"/>
  <c r="J77" i="14"/>
  <c r="K77" i="14"/>
  <c r="L77" i="14"/>
  <c r="M77" i="14"/>
  <c r="L14" i="15"/>
  <c r="N77" i="14"/>
  <c r="O77" i="14"/>
  <c r="E75" i="14"/>
  <c r="E73" i="14"/>
  <c r="F75" i="14"/>
  <c r="G75" i="14"/>
  <c r="H75" i="14"/>
  <c r="I75" i="14"/>
  <c r="J75" i="14"/>
  <c r="K75" i="14"/>
  <c r="L75" i="14"/>
  <c r="L73" i="14"/>
  <c r="L72" i="20"/>
  <c r="M75" i="14"/>
  <c r="N75" i="14"/>
  <c r="O75" i="14"/>
  <c r="E74" i="14"/>
  <c r="F74" i="14"/>
  <c r="G74" i="14"/>
  <c r="G73" i="14"/>
  <c r="H74" i="14"/>
  <c r="I74" i="14"/>
  <c r="J74" i="14"/>
  <c r="J73" i="14"/>
  <c r="K74" i="14"/>
  <c r="K73" i="14"/>
  <c r="L74" i="14"/>
  <c r="L73" i="20"/>
  <c r="M74" i="14"/>
  <c r="N74" i="14"/>
  <c r="N73" i="14"/>
  <c r="O74" i="14"/>
  <c r="O73" i="14"/>
  <c r="G70" i="14"/>
  <c r="K70" i="14"/>
  <c r="E69" i="14"/>
  <c r="E70" i="14"/>
  <c r="F69" i="14"/>
  <c r="F70" i="14"/>
  <c r="F71" i="14"/>
  <c r="G69" i="14"/>
  <c r="H69" i="14"/>
  <c r="H70" i="14"/>
  <c r="I69" i="14"/>
  <c r="I70" i="14"/>
  <c r="J69" i="14"/>
  <c r="J70" i="14"/>
  <c r="K69" i="14"/>
  <c r="M69" i="14"/>
  <c r="M70" i="14"/>
  <c r="N69" i="14"/>
  <c r="N70" i="14"/>
  <c r="O69" i="14"/>
  <c r="O70" i="14"/>
  <c r="E60" i="14"/>
  <c r="E61" i="14"/>
  <c r="F60" i="14"/>
  <c r="F61" i="14"/>
  <c r="G60" i="14"/>
  <c r="G61" i="14"/>
  <c r="H60" i="14"/>
  <c r="H61" i="14"/>
  <c r="I60" i="14"/>
  <c r="I61" i="14"/>
  <c r="J60" i="14"/>
  <c r="K60" i="14"/>
  <c r="K61" i="14"/>
  <c r="L60" i="14"/>
  <c r="M60" i="14"/>
  <c r="N60" i="14"/>
  <c r="N61" i="14"/>
  <c r="O60" i="14"/>
  <c r="O61" i="14"/>
  <c r="O71" i="14"/>
  <c r="O72" i="14"/>
  <c r="E55" i="14"/>
  <c r="F55" i="14"/>
  <c r="G55" i="14"/>
  <c r="H55" i="14"/>
  <c r="I55" i="14"/>
  <c r="J55" i="14"/>
  <c r="K55" i="14"/>
  <c r="L55" i="14"/>
  <c r="M55" i="14"/>
  <c r="N55" i="14"/>
  <c r="O55" i="14"/>
  <c r="E49" i="14"/>
  <c r="F49" i="14"/>
  <c r="F50" i="14"/>
  <c r="G49" i="14"/>
  <c r="G50" i="14"/>
  <c r="H49" i="14"/>
  <c r="H50" i="14"/>
  <c r="I49" i="14"/>
  <c r="J49" i="14"/>
  <c r="J50" i="14"/>
  <c r="K49" i="14"/>
  <c r="K50" i="14"/>
  <c r="L49" i="14"/>
  <c r="M49" i="14"/>
  <c r="N49" i="14"/>
  <c r="N50" i="14"/>
  <c r="O49" i="14"/>
  <c r="O50" i="14"/>
  <c r="I41" i="14"/>
  <c r="E40" i="14"/>
  <c r="E41" i="14"/>
  <c r="F40" i="14"/>
  <c r="G40" i="14"/>
  <c r="G41" i="14"/>
  <c r="H40" i="14"/>
  <c r="I40" i="14"/>
  <c r="J40" i="14"/>
  <c r="K40" i="14"/>
  <c r="K41" i="14"/>
  <c r="L40" i="14"/>
  <c r="M40" i="14"/>
  <c r="N40" i="14"/>
  <c r="O40" i="14"/>
  <c r="E34" i="14"/>
  <c r="F34" i="14"/>
  <c r="F41" i="14"/>
  <c r="G34" i="14"/>
  <c r="H34" i="14"/>
  <c r="I34" i="14"/>
  <c r="J34" i="14"/>
  <c r="K34" i="14"/>
  <c r="L34" i="14"/>
  <c r="M34" i="14"/>
  <c r="M41" i="14"/>
  <c r="N34" i="14"/>
  <c r="O34" i="14"/>
  <c r="G28" i="13"/>
  <c r="E41" i="13"/>
  <c r="E35" i="13"/>
  <c r="F41" i="13"/>
  <c r="G41" i="13"/>
  <c r="H41" i="13"/>
  <c r="I41" i="13"/>
  <c r="I35" i="13"/>
  <c r="J41" i="13"/>
  <c r="K41" i="13"/>
  <c r="L41" i="13"/>
  <c r="M41" i="13"/>
  <c r="N41" i="13"/>
  <c r="O41" i="13"/>
  <c r="E40" i="13"/>
  <c r="F40" i="13"/>
  <c r="F35" i="13"/>
  <c r="G40" i="13"/>
  <c r="G35" i="13"/>
  <c r="H40" i="13"/>
  <c r="I40" i="13"/>
  <c r="J40" i="13"/>
  <c r="J35" i="13"/>
  <c r="K40" i="13"/>
  <c r="K35" i="13"/>
  <c r="L40" i="13"/>
  <c r="M40" i="13"/>
  <c r="L21" i="15"/>
  <c r="N40" i="13"/>
  <c r="N35" i="13"/>
  <c r="O40" i="13"/>
  <c r="O35" i="13"/>
  <c r="H35" i="13"/>
  <c r="L35" i="13"/>
  <c r="E30" i="13"/>
  <c r="E29" i="13"/>
  <c r="F30" i="13"/>
  <c r="G30" i="13"/>
  <c r="H30" i="13"/>
  <c r="H29" i="13"/>
  <c r="I30" i="13"/>
  <c r="I29" i="13"/>
  <c r="J30" i="13"/>
  <c r="K30" i="13"/>
  <c r="L30" i="13"/>
  <c r="L29" i="13"/>
  <c r="M30" i="13"/>
  <c r="M29" i="13"/>
  <c r="N30" i="13"/>
  <c r="O30" i="13"/>
  <c r="F29" i="13"/>
  <c r="G29" i="13"/>
  <c r="J29" i="13"/>
  <c r="K29" i="13"/>
  <c r="N29" i="13"/>
  <c r="O29" i="13"/>
  <c r="G26" i="13"/>
  <c r="K26" i="13"/>
  <c r="O26" i="13"/>
  <c r="O27" i="13"/>
  <c r="E26" i="13"/>
  <c r="F26" i="13"/>
  <c r="F28" i="13"/>
  <c r="I26" i="13"/>
  <c r="J26" i="13"/>
  <c r="J28" i="13"/>
  <c r="M26" i="13"/>
  <c r="M27" i="13"/>
  <c r="E21" i="13"/>
  <c r="F21" i="13"/>
  <c r="I21" i="13"/>
  <c r="J21" i="13"/>
  <c r="E20" i="13"/>
  <c r="F20" i="13"/>
  <c r="G20" i="13"/>
  <c r="G21" i="13"/>
  <c r="H20" i="13"/>
  <c r="H21" i="13"/>
  <c r="I20" i="13"/>
  <c r="J20" i="13"/>
  <c r="K20" i="13"/>
  <c r="K21" i="13"/>
  <c r="L20" i="13"/>
  <c r="L21" i="13"/>
  <c r="M20" i="13"/>
  <c r="M21" i="13"/>
  <c r="N20" i="13"/>
  <c r="N21" i="13"/>
  <c r="O20" i="13"/>
  <c r="O21" i="13"/>
  <c r="E15" i="13"/>
  <c r="E16" i="13"/>
  <c r="F15" i="13"/>
  <c r="F16" i="13"/>
  <c r="G15" i="13"/>
  <c r="G16" i="13"/>
  <c r="H15" i="13"/>
  <c r="H16" i="13"/>
  <c r="I15" i="13"/>
  <c r="I16" i="13"/>
  <c r="J15" i="13"/>
  <c r="J16" i="13"/>
  <c r="K15" i="13"/>
  <c r="K16" i="13"/>
  <c r="L15" i="13"/>
  <c r="L16" i="13"/>
  <c r="M15" i="13"/>
  <c r="M16" i="13"/>
  <c r="N15" i="13"/>
  <c r="N16" i="13"/>
  <c r="O15" i="13"/>
  <c r="O16" i="13"/>
  <c r="E29" i="12"/>
  <c r="I29" i="12"/>
  <c r="I30" i="12"/>
  <c r="I34" i="12"/>
  <c r="I32" i="12"/>
  <c r="E28" i="12"/>
  <c r="F28" i="12"/>
  <c r="F29" i="12"/>
  <c r="G28" i="12"/>
  <c r="G29" i="12"/>
  <c r="H28" i="12"/>
  <c r="H29" i="12"/>
  <c r="I28" i="12"/>
  <c r="J28" i="12"/>
  <c r="J29" i="12"/>
  <c r="K28" i="12"/>
  <c r="K29" i="12"/>
  <c r="L28" i="12"/>
  <c r="L29" i="12"/>
  <c r="N28" i="12"/>
  <c r="N29" i="12"/>
  <c r="O28" i="12"/>
  <c r="O29" i="12"/>
  <c r="O30" i="12"/>
  <c r="O34" i="12"/>
  <c r="M27" i="12"/>
  <c r="M28" i="12"/>
  <c r="M29" i="12"/>
  <c r="O18" i="12"/>
  <c r="E17" i="12"/>
  <c r="E18" i="12"/>
  <c r="F17" i="12"/>
  <c r="F18" i="12"/>
  <c r="G17" i="12"/>
  <c r="G18" i="12"/>
  <c r="H17" i="12"/>
  <c r="H18" i="12"/>
  <c r="I17" i="12"/>
  <c r="I18" i="12"/>
  <c r="J17" i="12"/>
  <c r="J18" i="12"/>
  <c r="K17" i="12"/>
  <c r="K18" i="12"/>
  <c r="L17" i="12"/>
  <c r="L18" i="12"/>
  <c r="M17" i="12"/>
  <c r="M18" i="12"/>
  <c r="N17" i="12"/>
  <c r="N18" i="12"/>
  <c r="O17" i="12"/>
  <c r="E48" i="11"/>
  <c r="F48" i="11"/>
  <c r="G48" i="11"/>
  <c r="G47" i="11"/>
  <c r="H48" i="11"/>
  <c r="I48" i="11"/>
  <c r="J48" i="11"/>
  <c r="K48" i="11"/>
  <c r="K47" i="11"/>
  <c r="L48" i="11"/>
  <c r="M48" i="11"/>
  <c r="N48" i="11"/>
  <c r="O48" i="11"/>
  <c r="O47" i="11"/>
  <c r="E47" i="11"/>
  <c r="F47" i="11"/>
  <c r="H47" i="11"/>
  <c r="I47" i="11"/>
  <c r="J47" i="11"/>
  <c r="L47" i="11"/>
  <c r="M47" i="11"/>
  <c r="N47" i="11"/>
  <c r="E45" i="11"/>
  <c r="F45" i="11"/>
  <c r="G45" i="11"/>
  <c r="H45" i="11"/>
  <c r="I45" i="11"/>
  <c r="J45" i="11"/>
  <c r="K45" i="11"/>
  <c r="L45" i="11"/>
  <c r="M45" i="11"/>
  <c r="N45" i="11"/>
  <c r="O45" i="11"/>
  <c r="E42" i="11"/>
  <c r="F42" i="11"/>
  <c r="G42" i="11"/>
  <c r="H42" i="11"/>
  <c r="I42" i="11"/>
  <c r="J42" i="11"/>
  <c r="K42" i="11"/>
  <c r="L42" i="11"/>
  <c r="M42" i="11"/>
  <c r="N42" i="11"/>
  <c r="O42" i="11"/>
  <c r="J38" i="11"/>
  <c r="O38" i="11"/>
  <c r="E37" i="11"/>
  <c r="E38" i="11"/>
  <c r="F37" i="11"/>
  <c r="G37" i="11"/>
  <c r="G38" i="11"/>
  <c r="G39" i="11"/>
  <c r="H37" i="11"/>
  <c r="I37" i="11"/>
  <c r="I38" i="11"/>
  <c r="J37" i="11"/>
  <c r="K37" i="11"/>
  <c r="K38" i="11"/>
  <c r="L37" i="11"/>
  <c r="L38" i="11"/>
  <c r="L39" i="11"/>
  <c r="M37" i="11"/>
  <c r="M38" i="11"/>
  <c r="M39" i="11"/>
  <c r="N37" i="11"/>
  <c r="N38" i="11"/>
  <c r="O37" i="11"/>
  <c r="E33" i="11"/>
  <c r="F33" i="11"/>
  <c r="F38" i="11"/>
  <c r="G33" i="11"/>
  <c r="H33" i="11"/>
  <c r="H38" i="11"/>
  <c r="H39" i="11"/>
  <c r="I33" i="11"/>
  <c r="J33" i="11"/>
  <c r="K33" i="11"/>
  <c r="L33" i="11"/>
  <c r="M33" i="11"/>
  <c r="N33" i="11"/>
  <c r="O33" i="11"/>
  <c r="G27" i="11"/>
  <c r="G44" i="11"/>
  <c r="O27" i="11"/>
  <c r="O44" i="11"/>
  <c r="E26" i="11"/>
  <c r="F26" i="11"/>
  <c r="G26" i="11"/>
  <c r="H26" i="11"/>
  <c r="H27" i="11"/>
  <c r="H44" i="11"/>
  <c r="H41" i="11"/>
  <c r="I26" i="11"/>
  <c r="J26" i="11"/>
  <c r="K26" i="11"/>
  <c r="L26" i="11"/>
  <c r="L27" i="11"/>
  <c r="L44" i="11"/>
  <c r="L41" i="11"/>
  <c r="M26" i="11"/>
  <c r="N26" i="11"/>
  <c r="O26" i="11"/>
  <c r="E21" i="11"/>
  <c r="E27" i="11"/>
  <c r="F21" i="11"/>
  <c r="G21" i="11"/>
  <c r="H21" i="11"/>
  <c r="I21" i="11"/>
  <c r="I27" i="11"/>
  <c r="J21" i="11"/>
  <c r="K21" i="11"/>
  <c r="K27" i="11"/>
  <c r="K44" i="11"/>
  <c r="L21" i="11"/>
  <c r="M21" i="11"/>
  <c r="M27" i="11"/>
  <c r="M44" i="11"/>
  <c r="M41" i="11"/>
  <c r="N21" i="11"/>
  <c r="O21" i="11"/>
  <c r="E18" i="11"/>
  <c r="F18" i="11"/>
  <c r="G18" i="11"/>
  <c r="H18" i="11"/>
  <c r="I18" i="11"/>
  <c r="J18" i="11"/>
  <c r="K18" i="11"/>
  <c r="L18" i="11"/>
  <c r="M18" i="11"/>
  <c r="N18" i="11"/>
  <c r="O18" i="11"/>
  <c r="J127" i="19"/>
  <c r="N127" i="19"/>
  <c r="E102" i="19"/>
  <c r="F128" i="19"/>
  <c r="E20" i="15"/>
  <c r="I128" i="19"/>
  <c r="H20" i="15"/>
  <c r="N128" i="19"/>
  <c r="M20" i="15"/>
  <c r="O128" i="19"/>
  <c r="N20" i="15"/>
  <c r="F102" i="19"/>
  <c r="M83" i="19"/>
  <c r="M82" i="19"/>
  <c r="M81" i="19"/>
  <c r="E79" i="19"/>
  <c r="F79" i="19"/>
  <c r="M79" i="19"/>
  <c r="N79" i="19"/>
  <c r="O79" i="19"/>
  <c r="E58" i="19"/>
  <c r="E121" i="19"/>
  <c r="D13" i="15"/>
  <c r="F58" i="19"/>
  <c r="F121" i="19"/>
  <c r="E13" i="15"/>
  <c r="G58" i="19"/>
  <c r="G121" i="19"/>
  <c r="F13" i="15"/>
  <c r="H58" i="19"/>
  <c r="H121" i="19"/>
  <c r="G13" i="15"/>
  <c r="I58" i="19"/>
  <c r="I121" i="19"/>
  <c r="H13" i="15"/>
  <c r="J58" i="19"/>
  <c r="J121" i="19"/>
  <c r="I13" i="15"/>
  <c r="K58" i="19"/>
  <c r="K121" i="19"/>
  <c r="J13" i="15"/>
  <c r="L58" i="19"/>
  <c r="L121" i="19"/>
  <c r="M58" i="19"/>
  <c r="M121" i="19"/>
  <c r="N58" i="19"/>
  <c r="N121" i="19"/>
  <c r="O58" i="19"/>
  <c r="O121" i="19"/>
  <c r="N13" i="15"/>
  <c r="D58" i="19"/>
  <c r="D121" i="19"/>
  <c r="C13" i="15"/>
  <c r="F21" i="15"/>
  <c r="I125" i="19"/>
  <c r="E123" i="19"/>
  <c r="I123" i="19"/>
  <c r="H15" i="15"/>
  <c r="M123" i="19"/>
  <c r="L15" i="15"/>
  <c r="E125" i="19"/>
  <c r="E22" i="15"/>
  <c r="G22" i="15"/>
  <c r="I22" i="15"/>
  <c r="K22" i="15"/>
  <c r="B31" i="20"/>
  <c r="C31" i="20"/>
  <c r="L22" i="15"/>
  <c r="M22" i="15"/>
  <c r="N22" i="15"/>
  <c r="E59" i="9"/>
  <c r="F59" i="9"/>
  <c r="G59" i="9"/>
  <c r="H59" i="9"/>
  <c r="I59" i="9"/>
  <c r="J59" i="9"/>
  <c r="K59" i="9"/>
  <c r="L59" i="9"/>
  <c r="M59" i="9"/>
  <c r="N59" i="9"/>
  <c r="O59" i="9"/>
  <c r="E58" i="9"/>
  <c r="F58" i="9"/>
  <c r="G58" i="9"/>
  <c r="H58" i="9"/>
  <c r="I58" i="9"/>
  <c r="J58" i="9"/>
  <c r="K58" i="9"/>
  <c r="L58" i="9"/>
  <c r="M58" i="9"/>
  <c r="N58" i="9"/>
  <c r="O58" i="9"/>
  <c r="E57" i="9"/>
  <c r="F57" i="9"/>
  <c r="G57" i="9"/>
  <c r="H57" i="9"/>
  <c r="I57" i="9"/>
  <c r="J57" i="9"/>
  <c r="K57" i="9"/>
  <c r="L57" i="9"/>
  <c r="M57" i="9"/>
  <c r="N57" i="9"/>
  <c r="O57" i="9"/>
  <c r="E56" i="9"/>
  <c r="E54" i="9"/>
  <c r="F56" i="9"/>
  <c r="G56" i="9"/>
  <c r="G54" i="9"/>
  <c r="H56" i="9"/>
  <c r="I56" i="9"/>
  <c r="I54" i="9"/>
  <c r="J56" i="9"/>
  <c r="K56" i="9"/>
  <c r="K54" i="9"/>
  <c r="L56" i="9"/>
  <c r="M56" i="9"/>
  <c r="N56" i="9"/>
  <c r="O56" i="9"/>
  <c r="E55" i="9"/>
  <c r="F55" i="9"/>
  <c r="G55" i="9"/>
  <c r="H55" i="9"/>
  <c r="H54" i="9"/>
  <c r="I55" i="9"/>
  <c r="J55" i="9"/>
  <c r="J54" i="9"/>
  <c r="K55" i="9"/>
  <c r="L55" i="9"/>
  <c r="M55" i="9"/>
  <c r="N55" i="9"/>
  <c r="O55" i="9"/>
  <c r="F54" i="9"/>
  <c r="E53" i="9"/>
  <c r="F53" i="9"/>
  <c r="G53" i="9"/>
  <c r="G48" i="9"/>
  <c r="H53" i="9"/>
  <c r="I53" i="9"/>
  <c r="J53" i="9"/>
  <c r="K53" i="9"/>
  <c r="K48" i="9"/>
  <c r="L53" i="9"/>
  <c r="M53" i="9"/>
  <c r="N53" i="9"/>
  <c r="O53" i="9"/>
  <c r="E49" i="9"/>
  <c r="E48" i="9"/>
  <c r="F49" i="9"/>
  <c r="G49" i="9"/>
  <c r="H49" i="9"/>
  <c r="I49" i="9"/>
  <c r="I48" i="9"/>
  <c r="J49" i="9"/>
  <c r="K49" i="9"/>
  <c r="L49" i="9"/>
  <c r="L48" i="9"/>
  <c r="M49" i="9"/>
  <c r="N49" i="9"/>
  <c r="N48" i="9"/>
  <c r="O49" i="9"/>
  <c r="O48" i="9"/>
  <c r="F48" i="9"/>
  <c r="H48" i="9"/>
  <c r="J48" i="9"/>
  <c r="M48" i="9"/>
  <c r="E44" i="9"/>
  <c r="F44" i="9"/>
  <c r="F45" i="9"/>
  <c r="F46" i="9"/>
  <c r="G44" i="9"/>
  <c r="H44" i="9"/>
  <c r="H45" i="9"/>
  <c r="I44" i="9"/>
  <c r="J44" i="9"/>
  <c r="J45" i="9"/>
  <c r="J46" i="9"/>
  <c r="K44" i="9"/>
  <c r="L44" i="9"/>
  <c r="M44" i="9"/>
  <c r="N44" i="9"/>
  <c r="O44" i="9"/>
  <c r="E38" i="9"/>
  <c r="E45" i="9"/>
  <c r="F38" i="9"/>
  <c r="G38" i="9"/>
  <c r="G45" i="9"/>
  <c r="H38" i="9"/>
  <c r="I38" i="9"/>
  <c r="I45" i="9"/>
  <c r="J38" i="9"/>
  <c r="K38" i="9"/>
  <c r="K45" i="9"/>
  <c r="L38" i="9"/>
  <c r="M38" i="9"/>
  <c r="N38" i="9"/>
  <c r="O38" i="9"/>
  <c r="E21" i="9"/>
  <c r="F21" i="9"/>
  <c r="G21" i="9"/>
  <c r="H21" i="9"/>
  <c r="I21" i="9"/>
  <c r="J21" i="9"/>
  <c r="K21" i="9"/>
  <c r="L21" i="9"/>
  <c r="M21" i="9"/>
  <c r="N21" i="9"/>
  <c r="O21" i="9"/>
  <c r="D17" i="14"/>
  <c r="D41" i="14"/>
  <c r="D34" i="14"/>
  <c r="D40" i="14"/>
  <c r="D45" i="14"/>
  <c r="D49" i="14"/>
  <c r="D50" i="14"/>
  <c r="D55" i="14"/>
  <c r="D60" i="14"/>
  <c r="D61" i="14"/>
  <c r="D71" i="14"/>
  <c r="D69" i="14"/>
  <c r="D70" i="14"/>
  <c r="D74" i="14"/>
  <c r="D75" i="14"/>
  <c r="D77" i="14"/>
  <c r="D80" i="14"/>
  <c r="D15" i="13"/>
  <c r="D16" i="13"/>
  <c r="D20" i="13"/>
  <c r="D21" i="13"/>
  <c r="D25" i="13"/>
  <c r="D26" i="13"/>
  <c r="D30" i="13"/>
  <c r="D29" i="13"/>
  <c r="D40" i="13"/>
  <c r="D35" i="13"/>
  <c r="D41" i="13"/>
  <c r="C22" i="15"/>
  <c r="D22" i="15"/>
  <c r="F22" i="15"/>
  <c r="H22" i="15"/>
  <c r="J22" i="15"/>
  <c r="L10" i="12"/>
  <c r="M10" i="12"/>
  <c r="O10" i="12"/>
  <c r="D17" i="12"/>
  <c r="D18" i="12"/>
  <c r="D28" i="12"/>
  <c r="D29" i="12"/>
  <c r="D30" i="12"/>
  <c r="D34" i="12"/>
  <c r="D18" i="11"/>
  <c r="D21" i="11"/>
  <c r="D26" i="11"/>
  <c r="D27" i="11"/>
  <c r="D44" i="11"/>
  <c r="D41" i="11"/>
  <c r="D33" i="11"/>
  <c r="D38" i="11"/>
  <c r="D39" i="11"/>
  <c r="D37" i="11"/>
  <c r="D42" i="11"/>
  <c r="D45" i="11"/>
  <c r="D47" i="11"/>
  <c r="D48" i="11"/>
  <c r="D34" i="19"/>
  <c r="D35" i="19"/>
  <c r="D55" i="19"/>
  <c r="D56" i="19"/>
  <c r="D125" i="19"/>
  <c r="C21" i="15"/>
  <c r="D123" i="19"/>
  <c r="C15" i="15"/>
  <c r="D15" i="9"/>
  <c r="E15" i="9"/>
  <c r="F15" i="9"/>
  <c r="F22" i="9"/>
  <c r="G15" i="9"/>
  <c r="H15" i="9"/>
  <c r="H22" i="9"/>
  <c r="I15" i="9"/>
  <c r="J15" i="9"/>
  <c r="J22" i="9"/>
  <c r="K15" i="9"/>
  <c r="L15" i="9"/>
  <c r="L22" i="9"/>
  <c r="M15" i="9"/>
  <c r="M22" i="9"/>
  <c r="N15" i="9"/>
  <c r="N22" i="9"/>
  <c r="O15" i="9"/>
  <c r="O22" i="9"/>
  <c r="D21" i="9"/>
  <c r="D22" i="9"/>
  <c r="D38" i="9"/>
  <c r="D44" i="9"/>
  <c r="D45" i="9"/>
  <c r="D46" i="9"/>
  <c r="F10" i="9"/>
  <c r="H10" i="9"/>
  <c r="D49" i="9"/>
  <c r="D53" i="9"/>
  <c r="D48" i="9"/>
  <c r="D55" i="9"/>
  <c r="D56" i="9"/>
  <c r="D57" i="9"/>
  <c r="D54" i="9"/>
  <c r="D58" i="9"/>
  <c r="D59" i="9"/>
  <c r="F61" i="9"/>
  <c r="J61" i="9"/>
  <c r="D15" i="8"/>
  <c r="E15" i="8"/>
  <c r="F15" i="8"/>
  <c r="G15" i="8"/>
  <c r="H15" i="8"/>
  <c r="I15" i="8"/>
  <c r="J15" i="8"/>
  <c r="K15" i="8"/>
  <c r="L15" i="8"/>
  <c r="M15" i="8"/>
  <c r="N15" i="8"/>
  <c r="O15" i="8"/>
  <c r="D16" i="8"/>
  <c r="E16" i="8"/>
  <c r="F16" i="8"/>
  <c r="G16" i="8"/>
  <c r="H16" i="8"/>
  <c r="I16" i="8"/>
  <c r="J16" i="8"/>
  <c r="K16" i="8"/>
  <c r="L16" i="8"/>
  <c r="M16" i="8"/>
  <c r="N16" i="8"/>
  <c r="O16" i="8"/>
  <c r="D21" i="8"/>
  <c r="E21" i="8"/>
  <c r="F21" i="8"/>
  <c r="G21" i="8"/>
  <c r="H21" i="8"/>
  <c r="I21" i="8"/>
  <c r="J21" i="8"/>
  <c r="K21" i="8"/>
  <c r="L21" i="8"/>
  <c r="M21" i="8"/>
  <c r="N21" i="8"/>
  <c r="O21" i="8"/>
  <c r="D22" i="8"/>
  <c r="E22" i="8"/>
  <c r="F22" i="8"/>
  <c r="G22" i="8"/>
  <c r="H22" i="8"/>
  <c r="I22" i="8"/>
  <c r="J22" i="8"/>
  <c r="K22" i="8"/>
  <c r="L22" i="8"/>
  <c r="M22" i="8"/>
  <c r="N22" i="8"/>
  <c r="O22" i="8"/>
  <c r="D28" i="8"/>
  <c r="E28" i="8"/>
  <c r="F28" i="8"/>
  <c r="G28" i="8"/>
  <c r="H28" i="8"/>
  <c r="I28" i="8"/>
  <c r="J28" i="8"/>
  <c r="K28" i="8"/>
  <c r="L28" i="8"/>
  <c r="M28" i="8"/>
  <c r="N28" i="8"/>
  <c r="O28" i="8"/>
  <c r="D36" i="8"/>
  <c r="E36" i="8"/>
  <c r="F36" i="8"/>
  <c r="G36" i="8"/>
  <c r="H36" i="8"/>
  <c r="I36" i="8"/>
  <c r="J36" i="8"/>
  <c r="K36" i="8"/>
  <c r="L36" i="8"/>
  <c r="M36" i="8"/>
  <c r="N36" i="8"/>
  <c r="O36" i="8"/>
  <c r="D37" i="8"/>
  <c r="E37" i="8"/>
  <c r="F37" i="8"/>
  <c r="G37" i="8"/>
  <c r="H37" i="8"/>
  <c r="I37" i="8"/>
  <c r="J37" i="8"/>
  <c r="K37" i="8"/>
  <c r="L37" i="8"/>
  <c r="M37" i="8"/>
  <c r="N37" i="8"/>
  <c r="O37" i="8"/>
  <c r="D43" i="8"/>
  <c r="E43" i="8"/>
  <c r="F43" i="8"/>
  <c r="G43" i="8"/>
  <c r="H43" i="8"/>
  <c r="I43" i="8"/>
  <c r="J43" i="8"/>
  <c r="K43" i="8"/>
  <c r="L43" i="8"/>
  <c r="M43" i="8"/>
  <c r="N43" i="8"/>
  <c r="O43" i="8"/>
  <c r="D44" i="8"/>
  <c r="E44" i="8"/>
  <c r="F44" i="8"/>
  <c r="G44" i="8"/>
  <c r="H44" i="8"/>
  <c r="I44" i="8"/>
  <c r="J44" i="8"/>
  <c r="K44" i="8"/>
  <c r="L44" i="8"/>
  <c r="M44" i="8"/>
  <c r="N44" i="8"/>
  <c r="O44" i="8"/>
  <c r="D49" i="8"/>
  <c r="E49" i="8"/>
  <c r="F49" i="8"/>
  <c r="G49" i="8"/>
  <c r="H49" i="8"/>
  <c r="I49" i="8"/>
  <c r="J49" i="8"/>
  <c r="K49" i="8"/>
  <c r="L49" i="8"/>
  <c r="M49" i="8"/>
  <c r="N49" i="8"/>
  <c r="O49" i="8"/>
  <c r="D50" i="8"/>
  <c r="E50" i="8"/>
  <c r="F50" i="8"/>
  <c r="G50" i="8"/>
  <c r="H50" i="8"/>
  <c r="I50" i="8"/>
  <c r="J50" i="8"/>
  <c r="K50" i="8"/>
  <c r="L50" i="8"/>
  <c r="M50" i="8"/>
  <c r="N50" i="8"/>
  <c r="O50" i="8"/>
  <c r="D67" i="8"/>
  <c r="E67" i="8"/>
  <c r="F67" i="8"/>
  <c r="G67" i="8"/>
  <c r="H67" i="8"/>
  <c r="I67" i="8"/>
  <c r="J67" i="8"/>
  <c r="K67" i="8"/>
  <c r="L67" i="8"/>
  <c r="M67" i="8"/>
  <c r="M68" i="8"/>
  <c r="M69" i="8"/>
  <c r="M9" i="8"/>
  <c r="N67" i="8"/>
  <c r="O67" i="8"/>
  <c r="D68" i="8"/>
  <c r="E68" i="8"/>
  <c r="F68" i="8"/>
  <c r="G68" i="8"/>
  <c r="H68" i="8"/>
  <c r="I68" i="8"/>
  <c r="J68" i="8"/>
  <c r="K68" i="8"/>
  <c r="L68" i="8"/>
  <c r="N68" i="8"/>
  <c r="N69" i="8"/>
  <c r="N9" i="8"/>
  <c r="O68" i="8"/>
  <c r="D69" i="8"/>
  <c r="D9" i="8"/>
  <c r="E69" i="8"/>
  <c r="E9" i="8"/>
  <c r="F69" i="8"/>
  <c r="F9" i="8"/>
  <c r="G69" i="8"/>
  <c r="G9" i="8"/>
  <c r="H69" i="8"/>
  <c r="H9" i="8"/>
  <c r="I69" i="8"/>
  <c r="I9" i="8"/>
  <c r="J69" i="8"/>
  <c r="J9" i="8"/>
  <c r="K69" i="8"/>
  <c r="K9" i="8"/>
  <c r="L69" i="8"/>
  <c r="L9" i="8"/>
  <c r="O69" i="8"/>
  <c r="D72" i="8"/>
  <c r="D71" i="8"/>
  <c r="E72" i="8"/>
  <c r="E71" i="8"/>
  <c r="F72" i="8"/>
  <c r="F71" i="8"/>
  <c r="G72" i="8"/>
  <c r="G71" i="8"/>
  <c r="H72" i="8"/>
  <c r="H71" i="8"/>
  <c r="I72" i="8"/>
  <c r="I71" i="8"/>
  <c r="J72" i="8"/>
  <c r="J71" i="8"/>
  <c r="K72" i="8"/>
  <c r="K71" i="8"/>
  <c r="L72" i="8"/>
  <c r="M72" i="8"/>
  <c r="N72" i="8"/>
  <c r="O72" i="8"/>
  <c r="D73" i="8"/>
  <c r="E73" i="8"/>
  <c r="F73" i="8"/>
  <c r="G73" i="8"/>
  <c r="H73" i="8"/>
  <c r="I73" i="8"/>
  <c r="J73" i="8"/>
  <c r="K73" i="8"/>
  <c r="L73" i="8"/>
  <c r="M73" i="8"/>
  <c r="N73" i="8"/>
  <c r="O73" i="8"/>
  <c r="D75" i="8"/>
  <c r="E75" i="8"/>
  <c r="F75" i="8"/>
  <c r="G75" i="8"/>
  <c r="H75" i="8"/>
  <c r="I75" i="8"/>
  <c r="J75" i="8"/>
  <c r="K75" i="8"/>
  <c r="L75" i="8"/>
  <c r="M75" i="8"/>
  <c r="N75" i="8"/>
  <c r="O75" i="8"/>
  <c r="D78" i="8"/>
  <c r="D77" i="8"/>
  <c r="D84" i="8"/>
  <c r="E78" i="8"/>
  <c r="E77" i="8"/>
  <c r="E84" i="8"/>
  <c r="F78" i="8"/>
  <c r="F77" i="8"/>
  <c r="F84" i="8"/>
  <c r="G78" i="8"/>
  <c r="G77" i="8"/>
  <c r="G84" i="8"/>
  <c r="H78" i="8"/>
  <c r="H77" i="8"/>
  <c r="H84" i="8"/>
  <c r="I78" i="8"/>
  <c r="I77" i="8"/>
  <c r="I84" i="8"/>
  <c r="J78" i="8"/>
  <c r="J77" i="8"/>
  <c r="J84" i="8"/>
  <c r="K78" i="8"/>
  <c r="K77" i="8"/>
  <c r="K84" i="8"/>
  <c r="L78" i="8"/>
  <c r="L77" i="8"/>
  <c r="M78" i="8"/>
  <c r="N78" i="8"/>
  <c r="N77" i="8"/>
  <c r="O78" i="8"/>
  <c r="O77" i="8"/>
  <c r="D79" i="8"/>
  <c r="E79" i="8"/>
  <c r="F79" i="8"/>
  <c r="G79" i="8"/>
  <c r="H79" i="8"/>
  <c r="I79" i="8"/>
  <c r="J79" i="8"/>
  <c r="K79" i="8"/>
  <c r="L79" i="8"/>
  <c r="M79" i="8"/>
  <c r="N79" i="8"/>
  <c r="O79" i="8"/>
  <c r="D80" i="8"/>
  <c r="E80" i="8"/>
  <c r="F80" i="8"/>
  <c r="G80" i="8"/>
  <c r="H80" i="8"/>
  <c r="I80" i="8"/>
  <c r="J80" i="8"/>
  <c r="K80" i="8"/>
  <c r="L80" i="8"/>
  <c r="M80" i="8"/>
  <c r="N80" i="8"/>
  <c r="O80" i="8"/>
  <c r="D13" i="7"/>
  <c r="E13" i="7"/>
  <c r="F13" i="7"/>
  <c r="G13" i="7"/>
  <c r="H13" i="7"/>
  <c r="I13" i="7"/>
  <c r="J13" i="7"/>
  <c r="K13" i="7"/>
  <c r="L13" i="7"/>
  <c r="M13" i="7"/>
  <c r="N13" i="7"/>
  <c r="O13" i="7"/>
  <c r="D18" i="7"/>
  <c r="E18" i="7"/>
  <c r="F18" i="7"/>
  <c r="G18" i="7"/>
  <c r="H18" i="7"/>
  <c r="I18" i="7"/>
  <c r="J18" i="7"/>
  <c r="K18" i="7"/>
  <c r="L18" i="7"/>
  <c r="M18" i="7"/>
  <c r="N18" i="7"/>
  <c r="O18" i="7"/>
  <c r="D22" i="7"/>
  <c r="E22" i="7"/>
  <c r="F22" i="7"/>
  <c r="G22" i="7"/>
  <c r="H22" i="7"/>
  <c r="I22" i="7"/>
  <c r="J22" i="7"/>
  <c r="K22" i="7"/>
  <c r="L22" i="7"/>
  <c r="M22" i="7"/>
  <c r="N22" i="7"/>
  <c r="O22" i="7"/>
  <c r="D26" i="7"/>
  <c r="E26" i="7"/>
  <c r="F26" i="7"/>
  <c r="G26" i="7"/>
  <c r="H26" i="7"/>
  <c r="I26" i="7"/>
  <c r="J26" i="7"/>
  <c r="K26" i="7"/>
  <c r="L26" i="7"/>
  <c r="M26" i="7"/>
  <c r="N26" i="7"/>
  <c r="O26" i="7"/>
  <c r="D27" i="7"/>
  <c r="D9" i="7"/>
  <c r="E27" i="7"/>
  <c r="E9" i="7"/>
  <c r="F27" i="7"/>
  <c r="F9" i="7"/>
  <c r="G27" i="7"/>
  <c r="G9" i="7"/>
  <c r="H27" i="7"/>
  <c r="H9" i="7"/>
  <c r="B38" i="20"/>
  <c r="B46" i="20"/>
  <c r="I27" i="7"/>
  <c r="I9" i="7"/>
  <c r="J27" i="7"/>
  <c r="J9" i="7"/>
  <c r="K27" i="7"/>
  <c r="K9" i="7"/>
  <c r="L27" i="7"/>
  <c r="L9" i="7"/>
  <c r="C38" i="20"/>
  <c r="M27" i="7"/>
  <c r="M9" i="7"/>
  <c r="N27" i="7"/>
  <c r="N9" i="7"/>
  <c r="O27" i="7"/>
  <c r="O9" i="7"/>
  <c r="D34" i="7"/>
  <c r="E34" i="7"/>
  <c r="F34" i="7"/>
  <c r="G34" i="7"/>
  <c r="H34" i="7"/>
  <c r="I34" i="7"/>
  <c r="J34" i="7"/>
  <c r="K34" i="7"/>
  <c r="L34" i="7"/>
  <c r="M34" i="7"/>
  <c r="N34" i="7"/>
  <c r="O34" i="7"/>
  <c r="D35" i="7"/>
  <c r="E35" i="7"/>
  <c r="F35" i="7"/>
  <c r="G35" i="7"/>
  <c r="H35" i="7"/>
  <c r="I35" i="7"/>
  <c r="J35" i="7"/>
  <c r="K35" i="7"/>
  <c r="L35" i="7"/>
  <c r="G38" i="20"/>
  <c r="M35" i="7"/>
  <c r="N35" i="7"/>
  <c r="O35" i="7"/>
  <c r="D36" i="7"/>
  <c r="E36" i="7"/>
  <c r="G36" i="7"/>
  <c r="H36" i="7"/>
  <c r="H51" i="7"/>
  <c r="I36" i="7"/>
  <c r="K36" i="7"/>
  <c r="L36" i="7"/>
  <c r="M36" i="7"/>
  <c r="O36" i="7"/>
  <c r="D39" i="7"/>
  <c r="D38" i="7"/>
  <c r="E39" i="7"/>
  <c r="E38" i="7"/>
  <c r="F39" i="7"/>
  <c r="F38" i="7"/>
  <c r="G39" i="7"/>
  <c r="G38" i="7"/>
  <c r="H39" i="7"/>
  <c r="H38" i="7"/>
  <c r="I39" i="7"/>
  <c r="I38" i="7"/>
  <c r="J39" i="7"/>
  <c r="J38" i="7"/>
  <c r="K39" i="7"/>
  <c r="K38" i="7"/>
  <c r="L39" i="7"/>
  <c r="L38" i="7"/>
  <c r="E72" i="20"/>
  <c r="M39" i="7"/>
  <c r="M38" i="7"/>
  <c r="N39" i="7"/>
  <c r="N38" i="7"/>
  <c r="O39" i="7"/>
  <c r="O38" i="7"/>
  <c r="D40" i="7"/>
  <c r="C12" i="15"/>
  <c r="E40" i="7"/>
  <c r="D12" i="15"/>
  <c r="D10" i="15"/>
  <c r="F40" i="7"/>
  <c r="G40" i="7"/>
  <c r="H40" i="7"/>
  <c r="G12" i="15"/>
  <c r="I40" i="7"/>
  <c r="J40" i="7"/>
  <c r="K40" i="7"/>
  <c r="L40" i="7"/>
  <c r="K12" i="15"/>
  <c r="B22" i="20"/>
  <c r="C22" i="20"/>
  <c r="M40" i="7"/>
  <c r="N40" i="7"/>
  <c r="O40" i="7"/>
  <c r="D46" i="7"/>
  <c r="D44" i="7"/>
  <c r="E46" i="7"/>
  <c r="E44" i="7"/>
  <c r="F46" i="7"/>
  <c r="F44" i="7"/>
  <c r="G46" i="7"/>
  <c r="G44" i="7"/>
  <c r="H46" i="7"/>
  <c r="H44" i="7"/>
  <c r="I46" i="7"/>
  <c r="I44" i="7"/>
  <c r="J46" i="7"/>
  <c r="J44" i="7"/>
  <c r="K46" i="7"/>
  <c r="K44" i="7"/>
  <c r="L46" i="7"/>
  <c r="E80" i="20"/>
  <c r="M80" i="20"/>
  <c r="M46" i="7"/>
  <c r="M44" i="7"/>
  <c r="N46" i="7"/>
  <c r="N44" i="7"/>
  <c r="O46" i="7"/>
  <c r="O44" i="7"/>
  <c r="D30" i="6"/>
  <c r="E30" i="6"/>
  <c r="F30" i="6"/>
  <c r="G30" i="6"/>
  <c r="H30" i="6"/>
  <c r="I30" i="6"/>
  <c r="J30" i="6"/>
  <c r="K30" i="6"/>
  <c r="L30" i="6"/>
  <c r="M30" i="6"/>
  <c r="N30" i="6"/>
  <c r="O30" i="6"/>
  <c r="D35" i="6"/>
  <c r="E35" i="6"/>
  <c r="F35" i="6"/>
  <c r="G35" i="6"/>
  <c r="H35" i="6"/>
  <c r="I35" i="6"/>
  <c r="J35" i="6"/>
  <c r="K35" i="6"/>
  <c r="L35" i="6"/>
  <c r="M35" i="6"/>
  <c r="N35" i="6"/>
  <c r="O35" i="6"/>
  <c r="D38" i="6"/>
  <c r="E38" i="6"/>
  <c r="F38" i="6"/>
  <c r="G38" i="6"/>
  <c r="H38" i="6"/>
  <c r="I38" i="6"/>
  <c r="J38" i="6"/>
  <c r="K38" i="6"/>
  <c r="L38" i="6"/>
  <c r="M38" i="6"/>
  <c r="N38" i="6"/>
  <c r="O38" i="6"/>
  <c r="D39" i="6"/>
  <c r="E39" i="6"/>
  <c r="F39" i="6"/>
  <c r="G39" i="6"/>
  <c r="H39" i="6"/>
  <c r="I39" i="6"/>
  <c r="J39" i="6"/>
  <c r="K39" i="6"/>
  <c r="L39" i="6"/>
  <c r="M39" i="6"/>
  <c r="N39" i="6"/>
  <c r="O39" i="6"/>
  <c r="H44" i="6"/>
  <c r="M45" i="6"/>
  <c r="M49" i="6"/>
  <c r="M51" i="6"/>
  <c r="D53" i="6"/>
  <c r="E53" i="6"/>
  <c r="F53" i="6"/>
  <c r="G53" i="6"/>
  <c r="H53" i="6"/>
  <c r="I53" i="6"/>
  <c r="J53" i="6"/>
  <c r="K53" i="6"/>
  <c r="L53" i="6"/>
  <c r="M53" i="6"/>
  <c r="N53" i="6"/>
  <c r="O53" i="6"/>
  <c r="D54" i="6"/>
  <c r="E54" i="6"/>
  <c r="F54" i="6"/>
  <c r="G54" i="6"/>
  <c r="H54" i="6"/>
  <c r="I54" i="6"/>
  <c r="J54" i="6"/>
  <c r="K54" i="6"/>
  <c r="L54" i="6"/>
  <c r="M54" i="6"/>
  <c r="N54" i="6"/>
  <c r="O54" i="6"/>
  <c r="D65" i="6"/>
  <c r="E65" i="6"/>
  <c r="F65" i="6"/>
  <c r="G65" i="6"/>
  <c r="H65" i="6"/>
  <c r="I65" i="6"/>
  <c r="J65" i="6"/>
  <c r="K65" i="6"/>
  <c r="L65" i="6"/>
  <c r="L66" i="6"/>
  <c r="M65" i="6"/>
  <c r="N65" i="6"/>
  <c r="O65" i="6"/>
  <c r="D66" i="6"/>
  <c r="D10" i="6"/>
  <c r="D83" i="6"/>
  <c r="E66" i="6"/>
  <c r="E10" i="6"/>
  <c r="E83" i="6"/>
  <c r="F66" i="6"/>
  <c r="F10" i="6"/>
  <c r="F83" i="6"/>
  <c r="G66" i="6"/>
  <c r="G10" i="6"/>
  <c r="G83" i="6"/>
  <c r="H66" i="6"/>
  <c r="H10" i="6"/>
  <c r="H83" i="6"/>
  <c r="I66" i="6"/>
  <c r="I10" i="6"/>
  <c r="I83" i="6"/>
  <c r="J66" i="6"/>
  <c r="J10" i="6"/>
  <c r="K66" i="6"/>
  <c r="K10" i="6"/>
  <c r="K83" i="6"/>
  <c r="M66" i="6"/>
  <c r="M10" i="6"/>
  <c r="N66" i="6"/>
  <c r="N10" i="6"/>
  <c r="N83" i="6"/>
  <c r="O66" i="6"/>
  <c r="O10" i="6"/>
  <c r="D67" i="6"/>
  <c r="E67" i="6"/>
  <c r="F67" i="6"/>
  <c r="G67" i="6"/>
  <c r="H67" i="6"/>
  <c r="I67" i="6"/>
  <c r="J67" i="6"/>
  <c r="J83" i="6"/>
  <c r="K67" i="6"/>
  <c r="N67" i="6"/>
  <c r="D70" i="6"/>
  <c r="D69" i="6"/>
  <c r="E70" i="6"/>
  <c r="E69" i="6"/>
  <c r="F70" i="6"/>
  <c r="F69" i="6"/>
  <c r="G70" i="6"/>
  <c r="G69" i="6"/>
  <c r="H70" i="6"/>
  <c r="H69" i="6"/>
  <c r="I70" i="6"/>
  <c r="I69" i="6"/>
  <c r="J70" i="6"/>
  <c r="K70" i="6"/>
  <c r="K69" i="6"/>
  <c r="L70" i="6"/>
  <c r="M70" i="6"/>
  <c r="N70" i="6"/>
  <c r="N69" i="6"/>
  <c r="O70" i="6"/>
  <c r="D71" i="6"/>
  <c r="E71" i="6"/>
  <c r="F71" i="6"/>
  <c r="G71" i="6"/>
  <c r="H71" i="6"/>
  <c r="I71" i="6"/>
  <c r="J71" i="6"/>
  <c r="K71" i="6"/>
  <c r="L71" i="6"/>
  <c r="L69" i="6"/>
  <c r="M71" i="6"/>
  <c r="N71" i="6"/>
  <c r="O71" i="6"/>
  <c r="O69" i="6"/>
  <c r="D73" i="6"/>
  <c r="E73" i="6"/>
  <c r="F73" i="6"/>
  <c r="G73" i="6"/>
  <c r="H73" i="6"/>
  <c r="I73" i="6"/>
  <c r="J73" i="6"/>
  <c r="J69" i="6"/>
  <c r="K73" i="6"/>
  <c r="L73" i="6"/>
  <c r="M73" i="6"/>
  <c r="N73" i="6"/>
  <c r="O73" i="6"/>
  <c r="D74" i="6"/>
  <c r="E74" i="6"/>
  <c r="D15" i="15"/>
  <c r="F74" i="6"/>
  <c r="G74" i="6"/>
  <c r="H74" i="6"/>
  <c r="I74" i="6"/>
  <c r="J74" i="6"/>
  <c r="K74" i="6"/>
  <c r="L74" i="6"/>
  <c r="M74" i="6"/>
  <c r="N74" i="6"/>
  <c r="O74" i="6"/>
  <c r="D76" i="6"/>
  <c r="D75" i="6"/>
  <c r="D82" i="6"/>
  <c r="E76" i="6"/>
  <c r="E75" i="6"/>
  <c r="E82" i="6"/>
  <c r="F76" i="6"/>
  <c r="F75" i="6"/>
  <c r="F82" i="6"/>
  <c r="G76" i="6"/>
  <c r="G75" i="6"/>
  <c r="G82" i="6"/>
  <c r="H76" i="6"/>
  <c r="H75" i="6"/>
  <c r="H82" i="6"/>
  <c r="I76" i="6"/>
  <c r="I75" i="6"/>
  <c r="I82" i="6"/>
  <c r="J76" i="6"/>
  <c r="J75" i="6"/>
  <c r="K76" i="6"/>
  <c r="K75" i="6"/>
  <c r="K82" i="6"/>
  <c r="L76" i="6"/>
  <c r="L75" i="6"/>
  <c r="M76" i="6"/>
  <c r="M75" i="6"/>
  <c r="N76" i="6"/>
  <c r="N75" i="6"/>
  <c r="N82" i="6"/>
  <c r="O76" i="6"/>
  <c r="O75" i="6"/>
  <c r="D77" i="6"/>
  <c r="E77" i="6"/>
  <c r="F77" i="6"/>
  <c r="G77" i="6"/>
  <c r="H77" i="6"/>
  <c r="I77" i="6"/>
  <c r="J77" i="6"/>
  <c r="K77" i="6"/>
  <c r="L77" i="6"/>
  <c r="M77" i="6"/>
  <c r="N77" i="6"/>
  <c r="O77" i="6"/>
  <c r="D78" i="6"/>
  <c r="E78" i="6"/>
  <c r="F78" i="6"/>
  <c r="G78" i="6"/>
  <c r="H78" i="6"/>
  <c r="I78" i="6"/>
  <c r="J78" i="6"/>
  <c r="K78" i="6"/>
  <c r="L78" i="6"/>
  <c r="M78" i="6"/>
  <c r="N78" i="6"/>
  <c r="O78" i="6"/>
  <c r="D14" i="5"/>
  <c r="E14" i="5"/>
  <c r="F14" i="5"/>
  <c r="G14" i="5"/>
  <c r="H14" i="5"/>
  <c r="I14" i="5"/>
  <c r="J14" i="5"/>
  <c r="K14" i="5"/>
  <c r="L14" i="5"/>
  <c r="M14" i="5"/>
  <c r="N14" i="5"/>
  <c r="O14" i="5"/>
  <c r="D19" i="5"/>
  <c r="E19" i="5"/>
  <c r="F19" i="5"/>
  <c r="G19" i="5"/>
  <c r="H19" i="5"/>
  <c r="I19" i="5"/>
  <c r="J19" i="5"/>
  <c r="K19" i="5"/>
  <c r="L19" i="5"/>
  <c r="M19" i="5"/>
  <c r="N19" i="5"/>
  <c r="O19" i="5"/>
  <c r="D20" i="5"/>
  <c r="E20" i="5"/>
  <c r="F20" i="5"/>
  <c r="G20" i="5"/>
  <c r="H20" i="5"/>
  <c r="I20" i="5"/>
  <c r="J20" i="5"/>
  <c r="K20" i="5"/>
  <c r="L20" i="5"/>
  <c r="M20" i="5"/>
  <c r="N20" i="5"/>
  <c r="O20" i="5"/>
  <c r="D24" i="5"/>
  <c r="D38" i="5"/>
  <c r="E38" i="5"/>
  <c r="F38" i="5"/>
  <c r="G38" i="5"/>
  <c r="H38" i="5"/>
  <c r="I38" i="5"/>
  <c r="J38" i="5"/>
  <c r="K38" i="5"/>
  <c r="L38" i="5"/>
  <c r="M38" i="5"/>
  <c r="N38" i="5"/>
  <c r="O38" i="5"/>
  <c r="E39" i="5"/>
  <c r="F39" i="5"/>
  <c r="F50" i="5"/>
  <c r="G39" i="5"/>
  <c r="I39" i="5"/>
  <c r="J39" i="5"/>
  <c r="J50" i="5"/>
  <c r="K39" i="5"/>
  <c r="M39" i="5"/>
  <c r="N39" i="5"/>
  <c r="N50" i="5"/>
  <c r="O39" i="5"/>
  <c r="D44" i="5"/>
  <c r="E44" i="5"/>
  <c r="F44" i="5"/>
  <c r="G44" i="5"/>
  <c r="H44" i="5"/>
  <c r="I44" i="5"/>
  <c r="J44" i="5"/>
  <c r="K44" i="5"/>
  <c r="L44" i="5"/>
  <c r="M44" i="5"/>
  <c r="N44" i="5"/>
  <c r="O44" i="5"/>
  <c r="D45" i="5"/>
  <c r="E45" i="5"/>
  <c r="F45" i="5"/>
  <c r="G45" i="5"/>
  <c r="H45" i="5"/>
  <c r="I45" i="5"/>
  <c r="J45" i="5"/>
  <c r="K45" i="5"/>
  <c r="L45" i="5"/>
  <c r="M45" i="5"/>
  <c r="N45" i="5"/>
  <c r="O45" i="5"/>
  <c r="D48" i="5"/>
  <c r="E48" i="5"/>
  <c r="F48" i="5"/>
  <c r="G48" i="5"/>
  <c r="H48" i="5"/>
  <c r="I48" i="5"/>
  <c r="J48" i="5"/>
  <c r="K48" i="5"/>
  <c r="L48" i="5"/>
  <c r="M48" i="5"/>
  <c r="N48" i="5"/>
  <c r="O48" i="5"/>
  <c r="D49" i="5"/>
  <c r="E49" i="5"/>
  <c r="F49" i="5"/>
  <c r="G49" i="5"/>
  <c r="H49" i="5"/>
  <c r="I49" i="5"/>
  <c r="J49" i="5"/>
  <c r="K49" i="5"/>
  <c r="L49" i="5"/>
  <c r="M49" i="5"/>
  <c r="N49" i="5"/>
  <c r="O49" i="5"/>
  <c r="O50" i="5"/>
  <c r="O51" i="5"/>
  <c r="D50" i="5"/>
  <c r="D10" i="5"/>
  <c r="E50" i="5"/>
  <c r="E51" i="5"/>
  <c r="G50" i="5"/>
  <c r="G10" i="5"/>
  <c r="I50" i="5"/>
  <c r="I51" i="5"/>
  <c r="K50" i="5"/>
  <c r="K10" i="5"/>
  <c r="M50" i="5"/>
  <c r="M51" i="5"/>
  <c r="D53" i="5"/>
  <c r="D52" i="5"/>
  <c r="E53" i="5"/>
  <c r="E52" i="5"/>
  <c r="F53" i="5"/>
  <c r="F52" i="5"/>
  <c r="G53" i="5"/>
  <c r="G52" i="5"/>
  <c r="H53" i="5"/>
  <c r="H52" i="5"/>
  <c r="I53" i="5"/>
  <c r="I52" i="5"/>
  <c r="J53" i="5"/>
  <c r="J52" i="5"/>
  <c r="K53" i="5"/>
  <c r="K52" i="5"/>
  <c r="L53" i="5"/>
  <c r="L52" i="5"/>
  <c r="M53" i="5"/>
  <c r="M52" i="5"/>
  <c r="N53" i="5"/>
  <c r="N52" i="5"/>
  <c r="O53" i="5"/>
  <c r="O52" i="5"/>
  <c r="D54" i="5"/>
  <c r="E54" i="5"/>
  <c r="F54" i="5"/>
  <c r="G54" i="5"/>
  <c r="H54" i="5"/>
  <c r="I54" i="5"/>
  <c r="J54" i="5"/>
  <c r="K54" i="5"/>
  <c r="L54" i="5"/>
  <c r="M54" i="5"/>
  <c r="N54" i="5"/>
  <c r="O54" i="5"/>
  <c r="D55" i="5"/>
  <c r="E55" i="5"/>
  <c r="F55" i="5"/>
  <c r="G55" i="5"/>
  <c r="H55" i="5"/>
  <c r="I55" i="5"/>
  <c r="J55" i="5"/>
  <c r="K55" i="5"/>
  <c r="L55" i="5"/>
  <c r="M55" i="5"/>
  <c r="N55" i="5"/>
  <c r="O55" i="5"/>
  <c r="D56" i="5"/>
  <c r="E56" i="5"/>
  <c r="F56" i="5"/>
  <c r="G56" i="5"/>
  <c r="H56" i="5"/>
  <c r="I56" i="5"/>
  <c r="J56" i="5"/>
  <c r="K56" i="5"/>
  <c r="L56" i="5"/>
  <c r="M56" i="5"/>
  <c r="N56" i="5"/>
  <c r="O56" i="5"/>
  <c r="D60" i="5"/>
  <c r="D65" i="5"/>
  <c r="E60" i="5"/>
  <c r="F60" i="5"/>
  <c r="G60" i="5"/>
  <c r="G65" i="5"/>
  <c r="H60" i="5"/>
  <c r="I60" i="5"/>
  <c r="J60" i="5"/>
  <c r="K60" i="5"/>
  <c r="L60" i="5"/>
  <c r="M60" i="5"/>
  <c r="N60" i="5"/>
  <c r="O60" i="5"/>
  <c r="D61" i="5"/>
  <c r="E61" i="5"/>
  <c r="E65" i="5"/>
  <c r="F61" i="5"/>
  <c r="G61" i="5"/>
  <c r="H61" i="5"/>
  <c r="I61" i="5"/>
  <c r="I65" i="5"/>
  <c r="J61" i="5"/>
  <c r="K61" i="5"/>
  <c r="L61" i="5"/>
  <c r="M61" i="5"/>
  <c r="M65" i="5"/>
  <c r="N61" i="5"/>
  <c r="O61" i="5"/>
  <c r="D23" i="4"/>
  <c r="E23" i="4"/>
  <c r="F23" i="4"/>
  <c r="F24" i="4"/>
  <c r="G23" i="4"/>
  <c r="H23" i="4"/>
  <c r="H24" i="4"/>
  <c r="I23" i="4"/>
  <c r="I24" i="4"/>
  <c r="J23" i="4"/>
  <c r="J24" i="4"/>
  <c r="K23" i="4"/>
  <c r="L23" i="4"/>
  <c r="L24" i="4"/>
  <c r="M23" i="4"/>
  <c r="M24" i="4"/>
  <c r="N23" i="4"/>
  <c r="N24" i="4"/>
  <c r="O23" i="4"/>
  <c r="D24" i="4"/>
  <c r="E24" i="4"/>
  <c r="G24" i="4"/>
  <c r="K24" i="4"/>
  <c r="O24" i="4"/>
  <c r="A25" i="4"/>
  <c r="A26" i="4"/>
  <c r="D31" i="4"/>
  <c r="D32" i="4"/>
  <c r="D9" i="4"/>
  <c r="E31" i="4"/>
  <c r="E32" i="4"/>
  <c r="F31" i="4"/>
  <c r="F70" i="4"/>
  <c r="F69" i="4"/>
  <c r="F32" i="4"/>
  <c r="G31" i="4"/>
  <c r="G70" i="4"/>
  <c r="H31" i="4"/>
  <c r="H32" i="4"/>
  <c r="I31" i="4"/>
  <c r="I32" i="4"/>
  <c r="J31" i="4"/>
  <c r="J32" i="4"/>
  <c r="K31" i="4"/>
  <c r="K70" i="4"/>
  <c r="L31" i="4"/>
  <c r="L32" i="4"/>
  <c r="M31" i="4"/>
  <c r="M70" i="4"/>
  <c r="N31" i="4"/>
  <c r="N32" i="4"/>
  <c r="O31" i="4"/>
  <c r="G32" i="4"/>
  <c r="M32" i="4"/>
  <c r="O32" i="4"/>
  <c r="N54" i="4"/>
  <c r="D65" i="4"/>
  <c r="E65" i="4"/>
  <c r="F65" i="4"/>
  <c r="F66" i="4"/>
  <c r="F67" i="4"/>
  <c r="G65" i="4"/>
  <c r="H65" i="4"/>
  <c r="I65" i="4"/>
  <c r="I66" i="4"/>
  <c r="I67" i="4"/>
  <c r="J65" i="4"/>
  <c r="J66" i="4"/>
  <c r="J67" i="4"/>
  <c r="K65" i="4"/>
  <c r="K66" i="4"/>
  <c r="L65" i="4"/>
  <c r="L66" i="4"/>
  <c r="M65" i="4"/>
  <c r="M66" i="4"/>
  <c r="N65" i="4"/>
  <c r="N66" i="4"/>
  <c r="N67" i="4"/>
  <c r="O65" i="4"/>
  <c r="O66" i="4"/>
  <c r="D66" i="4"/>
  <c r="E66" i="4"/>
  <c r="G66" i="4"/>
  <c r="H66" i="4"/>
  <c r="G67" i="4"/>
  <c r="H70" i="4"/>
  <c r="J70" i="4"/>
  <c r="J69" i="4"/>
  <c r="L70" i="4"/>
  <c r="O70" i="4"/>
  <c r="O69" i="4"/>
  <c r="D71" i="4"/>
  <c r="E71" i="4"/>
  <c r="F71" i="4"/>
  <c r="E12" i="15"/>
  <c r="G71" i="4"/>
  <c r="F12" i="15"/>
  <c r="H71" i="4"/>
  <c r="I71" i="4"/>
  <c r="J71" i="4"/>
  <c r="I12" i="15"/>
  <c r="K71" i="4"/>
  <c r="J12" i="15"/>
  <c r="L71" i="4"/>
  <c r="M71" i="4"/>
  <c r="N71" i="4"/>
  <c r="M12" i="15"/>
  <c r="O71" i="4"/>
  <c r="N12" i="15"/>
  <c r="D73" i="4"/>
  <c r="C14" i="15"/>
  <c r="E73" i="4"/>
  <c r="F73" i="4"/>
  <c r="E14" i="15"/>
  <c r="G73" i="4"/>
  <c r="H73" i="4"/>
  <c r="I73" i="4"/>
  <c r="J73" i="4"/>
  <c r="I14" i="15"/>
  <c r="K73" i="4"/>
  <c r="J14" i="15"/>
  <c r="L73" i="4"/>
  <c r="M73" i="4"/>
  <c r="N73" i="4"/>
  <c r="M14" i="15"/>
  <c r="O73" i="4"/>
  <c r="N14" i="15"/>
  <c r="D76" i="4"/>
  <c r="E76" i="4"/>
  <c r="F76" i="4"/>
  <c r="G76" i="4"/>
  <c r="G75" i="4"/>
  <c r="H76" i="4"/>
  <c r="I76" i="4"/>
  <c r="J76" i="4"/>
  <c r="K76" i="4"/>
  <c r="K75" i="4"/>
  <c r="L76" i="4"/>
  <c r="M76" i="4"/>
  <c r="N76" i="4"/>
  <c r="O76" i="4"/>
  <c r="D77" i="4"/>
  <c r="E77" i="4"/>
  <c r="D18" i="15"/>
  <c r="F77" i="4"/>
  <c r="G77" i="4"/>
  <c r="F18" i="15"/>
  <c r="H77" i="4"/>
  <c r="I77" i="4"/>
  <c r="H18" i="15"/>
  <c r="J77" i="4"/>
  <c r="K77" i="4"/>
  <c r="J18" i="15"/>
  <c r="L77" i="4"/>
  <c r="M77" i="4"/>
  <c r="L18" i="15"/>
  <c r="N77" i="4"/>
  <c r="M18" i="15"/>
  <c r="M16" i="15"/>
  <c r="O77" i="4"/>
  <c r="N18" i="15"/>
  <c r="D78" i="4"/>
  <c r="E78" i="4"/>
  <c r="F78" i="4"/>
  <c r="G78" i="4"/>
  <c r="H78" i="4"/>
  <c r="H75" i="4"/>
  <c r="I78" i="4"/>
  <c r="J78" i="4"/>
  <c r="J75" i="4"/>
  <c r="K78" i="4"/>
  <c r="L78" i="4"/>
  <c r="M78" i="4"/>
  <c r="N78" i="4"/>
  <c r="O78" i="4"/>
  <c r="O54" i="9"/>
  <c r="N54" i="9"/>
  <c r="O45" i="9"/>
  <c r="O46" i="9"/>
  <c r="O61" i="9"/>
  <c r="M45" i="9"/>
  <c r="N45" i="9"/>
  <c r="N46" i="9"/>
  <c r="N61" i="9"/>
  <c r="L45" i="9"/>
  <c r="L54" i="9"/>
  <c r="L61" i="9"/>
  <c r="M54" i="9"/>
  <c r="N10" i="9"/>
  <c r="L10" i="9"/>
  <c r="L46" i="9"/>
  <c r="M46" i="9"/>
  <c r="M61" i="9"/>
  <c r="M10" i="9"/>
  <c r="O71" i="8"/>
  <c r="O84" i="8"/>
  <c r="O9" i="8"/>
  <c r="N71" i="8"/>
  <c r="M71" i="8"/>
  <c r="L71" i="8"/>
  <c r="N84" i="8"/>
  <c r="J9" i="13"/>
  <c r="F9" i="13"/>
  <c r="G9" i="13"/>
  <c r="D27" i="13"/>
  <c r="D9" i="13"/>
  <c r="O32" i="12"/>
  <c r="N30" i="12"/>
  <c r="N34" i="12"/>
  <c r="N10" i="12"/>
  <c r="J10" i="12"/>
  <c r="H10" i="12"/>
  <c r="F10" i="12"/>
  <c r="D10" i="12"/>
  <c r="K10" i="12"/>
  <c r="I10" i="12"/>
  <c r="G10" i="12"/>
  <c r="E10" i="12"/>
  <c r="D32" i="12"/>
  <c r="M35" i="13"/>
  <c r="D73" i="14"/>
  <c r="J41" i="14"/>
  <c r="E50" i="14"/>
  <c r="L50" i="14"/>
  <c r="M61" i="14"/>
  <c r="M71" i="14"/>
  <c r="L61" i="14"/>
  <c r="K14" i="15"/>
  <c r="B24" i="20"/>
  <c r="C24" i="20"/>
  <c r="N32" i="12"/>
  <c r="O10" i="9"/>
  <c r="L75" i="4"/>
  <c r="N75" i="4"/>
  <c r="F75" i="4"/>
  <c r="D61" i="9"/>
  <c r="O75" i="4"/>
  <c r="D75" i="4"/>
  <c r="D10" i="9"/>
  <c r="F14" i="15"/>
  <c r="J10" i="9"/>
  <c r="K22" i="9"/>
  <c r="K10" i="9"/>
  <c r="G22" i="9"/>
  <c r="G10" i="9"/>
  <c r="O65" i="5"/>
  <c r="D10" i="11"/>
  <c r="H46" i="9"/>
  <c r="H61" i="9"/>
  <c r="I44" i="11"/>
  <c r="I39" i="11"/>
  <c r="E44" i="11"/>
  <c r="E39" i="11"/>
  <c r="I22" i="9"/>
  <c r="I10" i="9"/>
  <c r="E22" i="9"/>
  <c r="E10" i="9"/>
  <c r="H10" i="11"/>
  <c r="K46" i="9"/>
  <c r="K61" i="9"/>
  <c r="G46" i="9"/>
  <c r="G61" i="9"/>
  <c r="K39" i="11"/>
  <c r="G10" i="11"/>
  <c r="O41" i="11"/>
  <c r="K41" i="11"/>
  <c r="G41" i="11"/>
  <c r="L30" i="12"/>
  <c r="L34" i="12"/>
  <c r="H30" i="12"/>
  <c r="H34" i="12"/>
  <c r="E128" i="19"/>
  <c r="D20" i="15"/>
  <c r="M30" i="12"/>
  <c r="M34" i="12"/>
  <c r="K30" i="12"/>
  <c r="K34" i="12"/>
  <c r="K32" i="12"/>
  <c r="G30" i="12"/>
  <c r="G34" i="12"/>
  <c r="G32" i="12"/>
  <c r="E30" i="12"/>
  <c r="E34" i="12"/>
  <c r="E32" i="12"/>
  <c r="N27" i="11"/>
  <c r="N44" i="11"/>
  <c r="N41" i="11"/>
  <c r="J27" i="11"/>
  <c r="J44" i="11"/>
  <c r="F27" i="11"/>
  <c r="F44" i="11"/>
  <c r="O39" i="11"/>
  <c r="I41" i="11"/>
  <c r="J30" i="12"/>
  <c r="J34" i="12"/>
  <c r="F30" i="12"/>
  <c r="F34" i="12"/>
  <c r="I9" i="13"/>
  <c r="I28" i="13"/>
  <c r="H9" i="13"/>
  <c r="H28" i="13"/>
  <c r="K9" i="13"/>
  <c r="K28" i="13"/>
  <c r="E9" i="13"/>
  <c r="E28" i="13"/>
  <c r="F32" i="12"/>
  <c r="J32" i="12"/>
  <c r="N39" i="11"/>
  <c r="L32" i="12"/>
  <c r="J39" i="11"/>
  <c r="K10" i="11"/>
  <c r="I10" i="11"/>
  <c r="I46" i="9"/>
  <c r="I61" i="9"/>
  <c r="O10" i="11"/>
  <c r="F41" i="11"/>
  <c r="M13" i="15"/>
  <c r="F39" i="11"/>
  <c r="M32" i="12"/>
  <c r="J41" i="11"/>
  <c r="E10" i="11"/>
  <c r="H32" i="12"/>
  <c r="E41" i="11"/>
  <c r="E46" i="9"/>
  <c r="E61" i="9"/>
  <c r="N10" i="11"/>
  <c r="F10" i="11"/>
  <c r="J10" i="11"/>
  <c r="M77" i="8"/>
  <c r="L84" i="8"/>
  <c r="N70" i="4"/>
  <c r="N69" i="4"/>
  <c r="I9" i="4"/>
  <c r="M75" i="4"/>
  <c r="I75" i="4"/>
  <c r="E75" i="4"/>
  <c r="H69" i="4"/>
  <c r="D67" i="4"/>
  <c r="G9" i="4"/>
  <c r="E9" i="4"/>
  <c r="D70" i="4"/>
  <c r="D69" i="4"/>
  <c r="K69" i="4"/>
  <c r="G69" i="4"/>
  <c r="M19" i="15"/>
  <c r="E67" i="4"/>
  <c r="H9" i="4"/>
  <c r="H67" i="4"/>
  <c r="N9" i="4"/>
  <c r="J9" i="4"/>
  <c r="F9" i="4"/>
  <c r="M69" i="4"/>
  <c r="I70" i="4"/>
  <c r="I69" i="4"/>
  <c r="E70" i="4"/>
  <c r="E69" i="4"/>
  <c r="M67" i="4"/>
  <c r="I19" i="15"/>
  <c r="G14" i="15"/>
  <c r="K32" i="4"/>
  <c r="I17" i="15"/>
  <c r="K102" i="19"/>
  <c r="D59" i="19"/>
  <c r="I59" i="19"/>
  <c r="E59" i="19"/>
  <c r="O125" i="19"/>
  <c r="K125" i="19"/>
  <c r="J17" i="15"/>
  <c r="J16" i="15"/>
  <c r="G125" i="19"/>
  <c r="G124" i="19"/>
  <c r="O67" i="6"/>
  <c r="O83" i="6"/>
  <c r="L10" i="6"/>
  <c r="L67" i="6"/>
  <c r="L83" i="6"/>
  <c r="L82" i="6"/>
  <c r="O10" i="5"/>
  <c r="L69" i="4"/>
  <c r="O28" i="13"/>
  <c r="O9" i="13"/>
  <c r="N28" i="13"/>
  <c r="N9" i="13"/>
  <c r="M21" i="15"/>
  <c r="J102" i="19"/>
  <c r="O59" i="19"/>
  <c r="K59" i="19"/>
  <c r="G59" i="19"/>
  <c r="N119" i="19"/>
  <c r="N118" i="19"/>
  <c r="M59" i="19"/>
  <c r="M101" i="19"/>
  <c r="M128" i="19"/>
  <c r="O127" i="19"/>
  <c r="N19" i="15"/>
  <c r="G127" i="19"/>
  <c r="F19" i="15"/>
  <c r="M119" i="19"/>
  <c r="M118" i="19"/>
  <c r="I119" i="19"/>
  <c r="I118" i="19"/>
  <c r="E119" i="19"/>
  <c r="E118" i="19"/>
  <c r="N59" i="19"/>
  <c r="N115" i="19"/>
  <c r="N116" i="19"/>
  <c r="J59" i="19"/>
  <c r="J115" i="19"/>
  <c r="J116" i="19"/>
  <c r="F59" i="19"/>
  <c r="F115" i="19"/>
  <c r="F116" i="19"/>
  <c r="F9" i="19"/>
  <c r="L125" i="19"/>
  <c r="K79" i="19"/>
  <c r="G79" i="19"/>
  <c r="G118" i="19"/>
  <c r="K128" i="19"/>
  <c r="J20" i="15"/>
  <c r="G115" i="19"/>
  <c r="G116" i="19"/>
  <c r="G9" i="19"/>
  <c r="D79" i="19"/>
  <c r="K127" i="19"/>
  <c r="J19" i="15"/>
  <c r="G102" i="19"/>
  <c r="M127" i="19"/>
  <c r="L19" i="15"/>
  <c r="I115" i="19"/>
  <c r="I116" i="19"/>
  <c r="E115" i="19"/>
  <c r="E116" i="19"/>
  <c r="H119" i="19"/>
  <c r="H118" i="19"/>
  <c r="J124" i="19"/>
  <c r="F127" i="19"/>
  <c r="E19" i="15"/>
  <c r="J119" i="19"/>
  <c r="J118" i="19"/>
  <c r="F119" i="19"/>
  <c r="F118" i="19"/>
  <c r="H127" i="19"/>
  <c r="G19" i="15"/>
  <c r="L102" i="19"/>
  <c r="H102" i="19"/>
  <c r="O119" i="19"/>
  <c r="N11" i="15"/>
  <c r="L119" i="19"/>
  <c r="L118" i="19"/>
  <c r="L127" i="19"/>
  <c r="K19" i="15"/>
  <c r="B28" i="20"/>
  <c r="C28" i="20"/>
  <c r="H125" i="19"/>
  <c r="L79" i="19"/>
  <c r="H79" i="19"/>
  <c r="M17" i="15"/>
  <c r="N124" i="19"/>
  <c r="K13" i="15"/>
  <c r="B23" i="20"/>
  <c r="C23" i="20"/>
  <c r="G17" i="15"/>
  <c r="E17" i="15"/>
  <c r="N17" i="15"/>
  <c r="N16" i="15"/>
  <c r="N23" i="15"/>
  <c r="F17" i="15"/>
  <c r="F11" i="15"/>
  <c r="F10" i="15"/>
  <c r="E127" i="19"/>
  <c r="D19" i="15"/>
  <c r="I127" i="19"/>
  <c r="H19" i="15"/>
  <c r="D102" i="19"/>
  <c r="D119" i="19"/>
  <c r="N102" i="19"/>
  <c r="D127" i="19"/>
  <c r="M84" i="8"/>
  <c r="M69" i="6"/>
  <c r="M67" i="6"/>
  <c r="M9" i="4"/>
  <c r="L67" i="4"/>
  <c r="L9" i="4"/>
  <c r="O67" i="4"/>
  <c r="O9" i="4"/>
  <c r="K9" i="4"/>
  <c r="K67" i="4"/>
  <c r="M10" i="11"/>
  <c r="L13" i="15"/>
  <c r="L10" i="11"/>
  <c r="J82" i="6"/>
  <c r="L11" i="15"/>
  <c r="D115" i="19"/>
  <c r="D116" i="19"/>
  <c r="O82" i="6"/>
  <c r="M102" i="19"/>
  <c r="M115" i="19"/>
  <c r="M116" i="19"/>
  <c r="M9" i="19"/>
  <c r="O124" i="19"/>
  <c r="H11" i="15"/>
  <c r="D11" i="15"/>
  <c r="O118" i="19"/>
  <c r="L20" i="15"/>
  <c r="D118" i="19"/>
  <c r="J11" i="15"/>
  <c r="J10" i="15"/>
  <c r="E124" i="19"/>
  <c r="C19" i="15"/>
  <c r="D124" i="19"/>
  <c r="M82" i="6"/>
  <c r="M83" i="6"/>
  <c r="M9" i="13"/>
  <c r="M28" i="13"/>
  <c r="L9" i="13"/>
  <c r="L28" i="13"/>
  <c r="D37" i="20"/>
  <c r="E37" i="20"/>
  <c r="D44" i="20"/>
  <c r="E44" i="20"/>
  <c r="D40" i="20"/>
  <c r="E40" i="20"/>
  <c r="D35" i="20"/>
  <c r="E35" i="20"/>
  <c r="J51" i="5"/>
  <c r="J65" i="5"/>
  <c r="J10" i="5"/>
  <c r="H51" i="5"/>
  <c r="H10" i="5"/>
  <c r="B36" i="20"/>
  <c r="N65" i="5"/>
  <c r="N51" i="5"/>
  <c r="N10" i="5"/>
  <c r="L10" i="5"/>
  <c r="C36" i="20"/>
  <c r="L51" i="5"/>
  <c r="F65" i="5"/>
  <c r="F51" i="5"/>
  <c r="F10" i="5"/>
  <c r="L65" i="5"/>
  <c r="H65" i="5"/>
  <c r="K51" i="5"/>
  <c r="G51" i="5"/>
  <c r="K65" i="5"/>
  <c r="M10" i="5"/>
  <c r="I10" i="5"/>
  <c r="E10" i="5"/>
  <c r="D36" i="20"/>
  <c r="E36" i="20"/>
  <c r="F9" i="14"/>
  <c r="D9" i="14"/>
  <c r="D72" i="14"/>
  <c r="L9" i="14"/>
  <c r="C45" i="20"/>
  <c r="O9" i="14"/>
  <c r="N41" i="14"/>
  <c r="N71" i="14"/>
  <c r="E71" i="14"/>
  <c r="H71" i="14"/>
  <c r="F73" i="14"/>
  <c r="F72" i="14"/>
  <c r="M73" i="14"/>
  <c r="M86" i="14"/>
  <c r="L12" i="15"/>
  <c r="L10" i="15"/>
  <c r="I73" i="14"/>
  <c r="I86" i="14"/>
  <c r="H12" i="15"/>
  <c r="H10" i="15"/>
  <c r="E79" i="14"/>
  <c r="D17" i="15"/>
  <c r="D16" i="15"/>
  <c r="D23" i="15"/>
  <c r="M9" i="14"/>
  <c r="M72" i="14"/>
  <c r="L79" i="14"/>
  <c r="L79" i="20"/>
  <c r="D79" i="14"/>
  <c r="D86" i="14"/>
  <c r="C17" i="15"/>
  <c r="I71" i="14"/>
  <c r="K71" i="14"/>
  <c r="F86" i="14"/>
  <c r="K17" i="15"/>
  <c r="B26" i="20"/>
  <c r="C26" i="20"/>
  <c r="J61" i="14"/>
  <c r="J71" i="14"/>
  <c r="G71" i="14"/>
  <c r="H73" i="14"/>
  <c r="H86" i="14"/>
  <c r="O86" i="14"/>
  <c r="G86" i="14"/>
  <c r="J86" i="14"/>
  <c r="L74" i="20"/>
  <c r="N72" i="14"/>
  <c r="N9" i="14"/>
  <c r="N86" i="14"/>
  <c r="E86" i="14"/>
  <c r="L78" i="20"/>
  <c r="L86" i="14"/>
  <c r="G72" i="14"/>
  <c r="G9" i="14"/>
  <c r="K9" i="14"/>
  <c r="K86" i="14"/>
  <c r="K72" i="14"/>
  <c r="H72" i="14"/>
  <c r="H9" i="14"/>
  <c r="B45" i="20"/>
  <c r="E72" i="14"/>
  <c r="E9" i="14"/>
  <c r="J9" i="14"/>
  <c r="J72" i="14"/>
  <c r="I72" i="14"/>
  <c r="I9" i="14"/>
  <c r="L72" i="14"/>
  <c r="L85" i="20"/>
  <c r="D45" i="20"/>
  <c r="E45" i="20"/>
  <c r="H59" i="19"/>
  <c r="K21" i="15"/>
  <c r="B30" i="20"/>
  <c r="C30" i="20"/>
  <c r="F124" i="19"/>
  <c r="I124" i="19"/>
  <c r="K124" i="19"/>
  <c r="L59" i="19"/>
  <c r="M124" i="19"/>
  <c r="H83" i="20"/>
  <c r="M83" i="20"/>
  <c r="G21" i="15"/>
  <c r="N9" i="19"/>
  <c r="O9" i="19"/>
  <c r="K9" i="19"/>
  <c r="G41" i="20"/>
  <c r="L9" i="19"/>
  <c r="C41" i="20"/>
  <c r="H9" i="19"/>
  <c r="B41" i="20"/>
  <c r="E9" i="19"/>
  <c r="J9" i="19"/>
  <c r="I9" i="19"/>
  <c r="D9" i="19"/>
  <c r="H16" i="15"/>
  <c r="H23" i="15"/>
  <c r="F16" i="15"/>
  <c r="F23" i="15"/>
  <c r="N10" i="15"/>
  <c r="D41" i="20"/>
  <c r="E41" i="20"/>
  <c r="J23" i="15"/>
  <c r="M51" i="7"/>
  <c r="I51" i="7"/>
  <c r="E51" i="7"/>
  <c r="M72" i="20"/>
  <c r="O51" i="7"/>
  <c r="K51" i="7"/>
  <c r="G51" i="7"/>
  <c r="D51" i="7"/>
  <c r="G46" i="20"/>
  <c r="F38" i="20"/>
  <c r="D38" i="20"/>
  <c r="E38" i="20"/>
  <c r="C46" i="20"/>
  <c r="G11" i="15"/>
  <c r="G10" i="15"/>
  <c r="E11" i="15"/>
  <c r="E10" i="15"/>
  <c r="C11" i="15"/>
  <c r="C10" i="15"/>
  <c r="E74" i="20"/>
  <c r="M74" i="20"/>
  <c r="M11" i="15"/>
  <c r="M10" i="15"/>
  <c r="M23" i="15"/>
  <c r="K11" i="15"/>
  <c r="K18" i="15"/>
  <c r="I18" i="15"/>
  <c r="I16" i="15"/>
  <c r="I23" i="15"/>
  <c r="G18" i="15"/>
  <c r="G16" i="15"/>
  <c r="G23" i="15"/>
  <c r="E18" i="15"/>
  <c r="E16" i="15"/>
  <c r="E23" i="15"/>
  <c r="C18" i="15"/>
  <c r="C16" i="15"/>
  <c r="C23" i="15"/>
  <c r="N36" i="7"/>
  <c r="N51" i="7"/>
  <c r="J36" i="7"/>
  <c r="J51" i="7"/>
  <c r="F36" i="7"/>
  <c r="F51" i="7"/>
  <c r="E73" i="20"/>
  <c r="M73" i="20"/>
  <c r="I11" i="15"/>
  <c r="I10" i="15"/>
  <c r="L44" i="7"/>
  <c r="E78" i="20"/>
  <c r="M78" i="20"/>
  <c r="H40" i="20"/>
  <c r="H43" i="20"/>
  <c r="H39" i="20"/>
  <c r="H36" i="20"/>
  <c r="H44" i="20"/>
  <c r="H35" i="20"/>
  <c r="C47" i="20"/>
  <c r="H42" i="20"/>
  <c r="H46" i="20"/>
  <c r="H45" i="20"/>
  <c r="H37" i="20"/>
  <c r="H41" i="20"/>
  <c r="E85" i="20"/>
  <c r="M85" i="20"/>
  <c r="L51" i="7"/>
  <c r="N73" i="20"/>
  <c r="K16" i="15"/>
  <c r="B27" i="20"/>
  <c r="C27" i="20"/>
  <c r="F45" i="20"/>
  <c r="F36" i="20"/>
  <c r="F46" i="20"/>
  <c r="D46" i="20"/>
  <c r="E46" i="20"/>
  <c r="F40" i="20"/>
  <c r="F37" i="20"/>
  <c r="F41" i="20"/>
  <c r="F44" i="20"/>
  <c r="F42" i="20"/>
  <c r="F35" i="20"/>
  <c r="F43" i="20"/>
  <c r="F39" i="20"/>
  <c r="H38" i="20"/>
  <c r="B21" i="20"/>
  <c r="C21" i="20"/>
  <c r="C32" i="20"/>
  <c r="K10" i="15"/>
  <c r="N85" i="20"/>
  <c r="N76" i="20"/>
  <c r="N83" i="20"/>
  <c r="N84" i="20"/>
  <c r="N79" i="20"/>
  <c r="N81" i="20"/>
  <c r="N82" i="20"/>
  <c r="N75" i="20"/>
  <c r="N80" i="20"/>
  <c r="N77" i="20"/>
  <c r="K23" i="15"/>
  <c r="N74" i="20"/>
</calcChain>
</file>

<file path=xl/sharedStrings.xml><?xml version="1.0" encoding="utf-8"?>
<sst xmlns="http://schemas.openxmlformats.org/spreadsheetml/2006/main" count="2123" uniqueCount="923">
  <si>
    <t>Parengti sektorines studijas bei tyrimus, skirtus tobulinti Kėdainių rajono savivaldybės strateginį plėtros planą</t>
  </si>
  <si>
    <t>Remontuoti objektus pagal administracijos direktoriaus įsakymus</t>
  </si>
  <si>
    <t>21</t>
  </si>
  <si>
    <t>Finansuoti ikimokyklinio ir priešmokyklinio ugdymo formų įvairoves</t>
  </si>
  <si>
    <t xml:space="preserve">Iš viso </t>
  </si>
  <si>
    <t>Organizuoti  nemokamą socialiai remtinų vaikų maitinimą ikimokyklinėse įstaigose</t>
  </si>
  <si>
    <t>Kompensuoti nemokamo mokinių maitinimo kainą bendrojo lavinimo mokyklose</t>
  </si>
  <si>
    <t>01 uždavinys. Užtikrinti Kultūros ir sporto skyriaus veiklą</t>
  </si>
  <si>
    <t>02 uždavinys. Ugdyti sveiką, aktyvų, savimi ir savo gebėjimais pasitikinti pilietį bei gerinti gyventojų fizinio aktyvumo ir sveikatos stiprinimo sąlygas</t>
  </si>
  <si>
    <t xml:space="preserve">03 uždavinys. Užtikrinti sporto šakų plėtotę ir didelio meistriškumo sportininkų pasirengimą </t>
  </si>
  <si>
    <t>Finansuoti perspektyvius sportininkus ir sporto šakų rinktines</t>
  </si>
  <si>
    <t>04 uždavinys. Plėtoti sporto šakas pagal parengtas sportinės veiklos programas</t>
  </si>
  <si>
    <t>Finansuoti  prioritetinių sporto šakų  projektus</t>
  </si>
  <si>
    <t>Finansuoti kitus kūno kultūros ir sporto veiklos projektus</t>
  </si>
  <si>
    <t xml:space="preserve">Finansuoti rajono savivaldybės renginius ir kultūrines iniciatyvas </t>
  </si>
  <si>
    <t>Finansuoti rajono turizmo veiklos programą</t>
  </si>
  <si>
    <t>Parengti Nekilnojamųjų kultūros vertybių vertinimo medžiagą ir pristatyti nekilnojamojo kultūros paveldo vertinimo tarybai</t>
  </si>
  <si>
    <t>01 tikslas. Skatinti smulkaus ir vidutinio verslo kūrimąsi ir plėtojimą, skatinti verslumą bei SVV subjektų konkurencingumą</t>
  </si>
  <si>
    <t>01 uždavinys. Stiprinti savivaldybės institucijų ir verslo įmonių bendradarbiavimą rengiant, įgyvendinant bendrus projektus</t>
  </si>
  <si>
    <t>KT (FL)</t>
  </si>
  <si>
    <t>01 uždavinys. Vykdyti valstybines (perduotas savivaldybėms) funkcijas  melioracijos srityje</t>
  </si>
  <si>
    <t>Organizuoti Savivaldybės tarybos ir Savivaldybės administracijos darbą</t>
  </si>
  <si>
    <t>Skleisti informaciją apie Savivaldybės veiklą per žiniasklaidos priemones</t>
  </si>
  <si>
    <t xml:space="preserve">Finansuoti prevencinę programą „Saugios aplinkos kūrimas ir bendruomenės teisėtvarkos kūrimas" </t>
  </si>
  <si>
    <r>
      <t xml:space="preserve">Turtui įsigyti  </t>
    </r>
    <r>
      <rPr>
        <b/>
        <sz val="10"/>
        <rFont val="Times New Roman"/>
        <family val="1"/>
        <charset val="186"/>
      </rPr>
      <t/>
    </r>
  </si>
  <si>
    <t xml:space="preserve">Parengti Kėdainių senamiesčio kvartalų detaliuosius planus (II etapas) </t>
  </si>
  <si>
    <t>Parengti sklypų suformavimo prie daugiabučių namų detaliuosius planus (II etapas)</t>
  </si>
  <si>
    <t>Rekonstruoti Kėdainių kultūros centrą</t>
  </si>
  <si>
    <t>29</t>
  </si>
  <si>
    <t>Įgyvendinti projektą "Kaimo bendruomeninių organizacijų vietos plėtra"</t>
  </si>
  <si>
    <t xml:space="preserve">Tvarkyti ir plėtoti Kėdainių rajono kaimiškųjų seniūnijų kelius ir gatves </t>
  </si>
  <si>
    <t>Pastatyti Akademijos gimnazijos priestatą</t>
  </si>
  <si>
    <t xml:space="preserve">Remontuoti vaikų globos namus "Saulutė" </t>
  </si>
  <si>
    <t xml:space="preserve">Sudaryti sąlygas mėgėjų meno plėtotei </t>
  </si>
  <si>
    <t>Įgyvendinti projektą "Kompleksinė Josvainių miestelio viešosios infrastruktūros plėtra"</t>
  </si>
  <si>
    <t>Įgyvendinti projektą "Kompleksinė Akademijos miestelio viešosios infrastruktūros plėtra"</t>
  </si>
  <si>
    <t>10 programa. Parama verslui ir verslo plėtra</t>
  </si>
  <si>
    <t>01 uždavinys. Užtikrinti efektyvią ugdymo įstaigų veiklą</t>
  </si>
  <si>
    <t xml:space="preserve">Vykdyti ugdymo programų įgyvendinimą ir užtikrinti tinkamą ugdymo(si) aplinką </t>
  </si>
  <si>
    <t>Teikti kvalifikuotą pagalbą mokiniui, mokytojui, mokyklai</t>
  </si>
  <si>
    <t>Organizuoti brandos egzaminų sesiją</t>
  </si>
  <si>
    <t>Finansuoti vaikų vasaros užimtumo ir nusikalstamumo prevencijos programas</t>
  </si>
  <si>
    <t>Skatinti  rajono gabius ir talentingus mokinius</t>
  </si>
  <si>
    <t xml:space="preserve">Užtikrinti paslaugų teikimą VšĮ "Gyvenimo namai sutrikusio intelekto asmenims" </t>
  </si>
  <si>
    <t>Organizuoti, vykdyti ir dalyvauti sveikatingumo, „Sportas visiems“ renginiuose, šventėse, konkursuose seniūnijose</t>
  </si>
  <si>
    <t>06 programa. Kultūros paveldo išsaugojimo, turizmo skatinimo ir vystymo programa</t>
  </si>
  <si>
    <t>Rekonstruoti Didžiosios rinkos aikštę</t>
  </si>
  <si>
    <t>18</t>
  </si>
  <si>
    <t xml:space="preserve">Keisti socialinio būsto langus </t>
  </si>
  <si>
    <r>
      <t xml:space="preserve">Savivaldybės biudžetas </t>
    </r>
    <r>
      <rPr>
        <b/>
        <sz val="10"/>
        <rFont val="Times New Roman"/>
        <family val="1"/>
        <charset val="186"/>
      </rPr>
      <t>SB</t>
    </r>
  </si>
  <si>
    <r>
      <t xml:space="preserve">Valstybės biudžeto specialiosios tikslinės dotacijos lėšos </t>
    </r>
    <r>
      <rPr>
        <b/>
        <sz val="10"/>
        <rFont val="Times New Roman"/>
        <family val="1"/>
        <charset val="186"/>
      </rPr>
      <t>SBVB</t>
    </r>
  </si>
  <si>
    <r>
      <t xml:space="preserve">Aplinkos apsaugos rėmimo specialiosios programos lėšos </t>
    </r>
    <r>
      <rPr>
        <b/>
        <sz val="10"/>
        <rFont val="Times New Roman"/>
        <family val="1"/>
        <charset val="186"/>
      </rPr>
      <t>AA</t>
    </r>
  </si>
  <si>
    <r>
      <t>Iš pajamų už suteiktas paslaugas lėšos</t>
    </r>
    <r>
      <rPr>
        <b/>
        <sz val="10"/>
        <rFont val="Times New Roman"/>
        <family val="1"/>
        <charset val="186"/>
      </rPr>
      <t xml:space="preserve"> ĮP</t>
    </r>
  </si>
  <si>
    <r>
      <t xml:space="preserve">Savivaldybės privatizavimo fondo lėšos </t>
    </r>
    <r>
      <rPr>
        <b/>
        <sz val="10"/>
        <rFont val="Times New Roman"/>
        <family val="1"/>
        <charset val="186"/>
      </rPr>
      <t>PF</t>
    </r>
  </si>
  <si>
    <r>
      <t xml:space="preserve">Europos Sąjungos lėšos, užsienio fondų lėšos </t>
    </r>
    <r>
      <rPr>
        <b/>
        <sz val="10"/>
        <rFont val="Times New Roman"/>
        <family val="1"/>
        <charset val="186"/>
      </rPr>
      <t>ES</t>
    </r>
  </si>
  <si>
    <r>
      <t xml:space="preserve">Valstybės biudžeto lėšos </t>
    </r>
    <r>
      <rPr>
        <b/>
        <sz val="10"/>
        <rFont val="Times New Roman"/>
        <family val="1"/>
        <charset val="186"/>
      </rPr>
      <t>VB</t>
    </r>
  </si>
  <si>
    <r>
      <t xml:space="preserve">Skolintos lėšos </t>
    </r>
    <r>
      <rPr>
        <b/>
        <sz val="10"/>
        <rFont val="Times New Roman"/>
        <family val="1"/>
        <charset val="186"/>
      </rPr>
      <t>SK</t>
    </r>
  </si>
  <si>
    <r>
      <t xml:space="preserve">Kelių priežiūros ir plėtros programos lėšos </t>
    </r>
    <r>
      <rPr>
        <b/>
        <sz val="10"/>
        <rFont val="Times New Roman"/>
        <family val="1"/>
        <charset val="186"/>
      </rPr>
      <t>KPP</t>
    </r>
  </si>
  <si>
    <r>
      <t xml:space="preserve">Privačios – investuotojų lėšos </t>
    </r>
    <r>
      <rPr>
        <b/>
        <sz val="10"/>
        <rFont val="Times New Roman"/>
        <family val="1"/>
        <charset val="186"/>
      </rPr>
      <t>PR</t>
    </r>
  </si>
  <si>
    <r>
      <t xml:space="preserve">Kiti finansavimo šaltiniai </t>
    </r>
    <r>
      <rPr>
        <b/>
        <sz val="10"/>
        <rFont val="Times New Roman"/>
        <family val="1"/>
        <charset val="186"/>
      </rPr>
      <t>KT</t>
    </r>
  </si>
  <si>
    <t>Prižiūrėti ir tvarkyti bendro naudojimo teritorijas</t>
  </si>
  <si>
    <t>Organizuoti civilinę saugą</t>
  </si>
  <si>
    <t>Vykdyti valstybinės žemės ir kito turto valdymo, naudojimo ir disponavimo juo patikėjimo teise, funkciją</t>
  </si>
  <si>
    <t>Užtikrinti informacinių technologijų plėtrą savivaldybės administracijoje</t>
  </si>
  <si>
    <t>Užtikrinti savivaldybės priešgaisrinės tarnybos veiklą</t>
  </si>
  <si>
    <t>Tvarkyti komunalines atliekas</t>
  </si>
  <si>
    <t>Vykdyti žemės ūkio funkcijas</t>
  </si>
  <si>
    <t>Vykdyti gyventojų registrų tvarkymo ir duomenų valstybės registrui teikimo funkciją</t>
  </si>
  <si>
    <t>Tvarkyti archyvinius dokumentus</t>
  </si>
  <si>
    <t>Registruoti civilinės būklės aktus</t>
  </si>
  <si>
    <t>Vykdyti valstybinės kalbos vartojimo ir taisyklingumo kontrolę</t>
  </si>
  <si>
    <t>Teikti pirminę teisinę pagalbą</t>
  </si>
  <si>
    <t>Teikti duomenis Valstybės suteiktos pagalbos registrui</t>
  </si>
  <si>
    <t>Vykdyti gyvenamosios vietos deklaravimo funkciją</t>
  </si>
  <si>
    <t>Rengti ir įgyvendinti darbo rinkos politiką</t>
  </si>
  <si>
    <t>Grąžinti paskolas, skolas, palūkanas</t>
  </si>
  <si>
    <t>Kompensuoti UAB "Kėdbusas" nuostolingus  maršrutus</t>
  </si>
  <si>
    <t>01 uždavinys. Užtikrinti efektyvią Kėdainių krašto muziejaus veiklą</t>
  </si>
  <si>
    <t>03 tikslas. Gerinti kultūros paslaugų įvairovę ir kokybę</t>
  </si>
  <si>
    <t>01 uždavinys. Užtikrinti efektyvią rajono kultūros centrų veiklą</t>
  </si>
  <si>
    <t>01 uždavinys. Tinkamai tvarkyti komunalines atliekas, palaikyti tvarką ir švarą rajono bendrojo naudojimo teritorijose</t>
  </si>
  <si>
    <t>PF</t>
  </si>
  <si>
    <t>VB</t>
  </si>
  <si>
    <t>16</t>
  </si>
  <si>
    <t>17</t>
  </si>
  <si>
    <t>19</t>
  </si>
  <si>
    <t>15</t>
  </si>
  <si>
    <t>PR</t>
  </si>
  <si>
    <t>SK</t>
  </si>
  <si>
    <t>KPP</t>
  </si>
  <si>
    <t xml:space="preserve">11  programa. Savivaldybės valdymo tobulinimas </t>
  </si>
  <si>
    <t>03 tikslas. Gerinti savivaldybės administracijos darbo kokybę</t>
  </si>
  <si>
    <t>02 uždavinys. Organizuoti savivaldybės veiklą vadovaujantis šiuolaikiniais vadybos principais</t>
  </si>
  <si>
    <t>IŠ VISO PROGRAMOMS</t>
  </si>
  <si>
    <t>09 programa. Žemės ūkio plėtra ir melioracija</t>
  </si>
  <si>
    <t>08  programa. Aplinkos apsauga</t>
  </si>
  <si>
    <t>04 programa. Kūno kultūros ir sporto plėtra</t>
  </si>
  <si>
    <t>05 programa. Kultūros veiklos plėtra</t>
  </si>
  <si>
    <t>01 programa. Švietimas ir ugdymas</t>
  </si>
  <si>
    <t>Įgyvendinti priemones, kuriomis kompensuojama aplinkai daroma žala</t>
  </si>
  <si>
    <t>Įgyvendinti priemones gamtosaugos objektams projektuoti, statyti, rekonstruoti, remontuoti, eksploatuoti</t>
  </si>
  <si>
    <t>Parengti ir įgyvendinti aplinkos apsaugos švietimo programą</t>
  </si>
  <si>
    <t>Finansuoti  konkursą “Gražiausiai tvarkoma aplinka”</t>
  </si>
  <si>
    <t>Įsigyti priemonių, susijusių su visuomenės informavimu ir ekologiniu švietimu</t>
  </si>
  <si>
    <t>02 tikslas. Kurti švarią ir subalansuotą gyvenamąją aplinką</t>
  </si>
  <si>
    <t>SBVB</t>
  </si>
  <si>
    <t>KITOS LĖŠOS</t>
  </si>
  <si>
    <t>SAVIVALDYBĖS LĖŠOS</t>
  </si>
  <si>
    <t>02 tikslas. Vykdant savarankiškąsias savivaldybės funkcijas teikti informaciją bendruomenės nariams, palaikyti ir stiprinti Kėdainių rajono įvaizdį</t>
  </si>
  <si>
    <t>Kompensuoti  karšto ir šalto vandens pardavimo kainą socialiai remtiniems  asmenims</t>
  </si>
  <si>
    <t>02 uždavinys. Priartinti visuomenės sveikatos priežiūrą prie savivaldybės gyventojų</t>
  </si>
  <si>
    <t>Teikti Krašto kultūros premiją</t>
  </si>
  <si>
    <t>Iš viso asignavimų</t>
  </si>
  <si>
    <t>Iš jų :</t>
  </si>
  <si>
    <t>Išlaidoms </t>
  </si>
  <si>
    <t>Iš jų darbo užmokesčiui</t>
  </si>
  <si>
    <t>13</t>
  </si>
  <si>
    <t>Kompensuoti kelionės išlaidas už lengvatinį keleivių vežimą</t>
  </si>
  <si>
    <t>01 tikslas. Garantuoti tinkamą  Savivaldybės funkcijų atlikimą</t>
  </si>
  <si>
    <t>01 uždavinys. Sudaryti sąlygas kokybiškai įgyvendinti Savivaldybės funkcijas</t>
  </si>
  <si>
    <t>01 tikslas. Stiprinti visuomenės sveikatos priežiūrą, ugdyti sveiką visuomenę</t>
  </si>
  <si>
    <t>01 tikslas. Teikti kokybiškas švietimo paslaugas, kurti vaikų ir jaunimo šiuolaikinius poreikius atitinkančią ugdymo aplinką</t>
  </si>
  <si>
    <t>02 uždavinys. Sudaryti sąlygas kultūros plėtrai rajone</t>
  </si>
  <si>
    <t>Finansuoti kultūrinės veiklos projektus</t>
  </si>
  <si>
    <r>
      <t>Valstybės biudžeto specialiosios tikslinės dotacijos lėšos</t>
    </r>
    <r>
      <rPr>
        <b/>
        <sz val="10"/>
        <rFont val="Times New Roman"/>
        <family val="1"/>
        <charset val="186"/>
      </rPr>
      <t xml:space="preserve"> SBVB</t>
    </r>
  </si>
  <si>
    <r>
      <t>Aplinkos apsaugos rėmimo specialiosios programos lėšos</t>
    </r>
    <r>
      <rPr>
        <b/>
        <sz val="10"/>
        <rFont val="Times New Roman"/>
        <family val="1"/>
        <charset val="186"/>
      </rPr>
      <t xml:space="preserve"> AA</t>
    </r>
  </si>
  <si>
    <r>
      <t xml:space="preserve">Iš pajamų už suteiktas paslaugas lėšos </t>
    </r>
    <r>
      <rPr>
        <b/>
        <sz val="10"/>
        <rFont val="Times New Roman"/>
        <family val="1"/>
        <charset val="186"/>
      </rPr>
      <t>ĮP</t>
    </r>
  </si>
  <si>
    <r>
      <t>Europos Sąjungos lėšos, užsienio fondų lėšos</t>
    </r>
    <r>
      <rPr>
        <b/>
        <sz val="10"/>
        <rFont val="Times New Roman"/>
        <family val="1"/>
        <charset val="186"/>
      </rPr>
      <t xml:space="preserve"> ES</t>
    </r>
  </si>
  <si>
    <r>
      <t>Privačios – investuotojų lėšos</t>
    </r>
    <r>
      <rPr>
        <b/>
        <sz val="10"/>
        <rFont val="Times New Roman"/>
        <family val="1"/>
        <charset val="186"/>
      </rPr>
      <t xml:space="preserve"> PR</t>
    </r>
  </si>
  <si>
    <t>01 uždavinys. Formuoti ir plėtoti jaunimo politiką rajono savivaldybėje</t>
  </si>
  <si>
    <t>Finansuoti jaunimo veiklos projektus</t>
  </si>
  <si>
    <t xml:space="preserve">Savivaldybės biudžetas </t>
  </si>
  <si>
    <t xml:space="preserve">Valstybės biudžeto specialiosios tikslinės dotacijos lėšos </t>
  </si>
  <si>
    <t xml:space="preserve">Aplinkos apsaugos rėmimo specialiosios programos lėšos </t>
  </si>
  <si>
    <t>Iš pajamų už suteiktas paslaugas lėšos</t>
  </si>
  <si>
    <t xml:space="preserve">Savivaldybės privatizavimo fondo lėšos </t>
  </si>
  <si>
    <t xml:space="preserve">Europos Sąjungos lėšos, užsienio fondų lėšos </t>
  </si>
  <si>
    <t xml:space="preserve">Valstybės biudžeto lėšos </t>
  </si>
  <si>
    <t xml:space="preserve">Skolintos lėšos </t>
  </si>
  <si>
    <t xml:space="preserve">Kelių priežiūros ir plėtros programos lėšos </t>
  </si>
  <si>
    <t xml:space="preserve">Privačios – investuotojų lėšos </t>
  </si>
  <si>
    <t xml:space="preserve">Kiti finansavimo šaltiniai </t>
  </si>
  <si>
    <t>01</t>
  </si>
  <si>
    <t>02</t>
  </si>
  <si>
    <t>03</t>
  </si>
  <si>
    <t>04</t>
  </si>
  <si>
    <t>05</t>
  </si>
  <si>
    <t>06</t>
  </si>
  <si>
    <t>07</t>
  </si>
  <si>
    <t>08</t>
  </si>
  <si>
    <t>09</t>
  </si>
  <si>
    <t>10</t>
  </si>
  <si>
    <t>11</t>
  </si>
  <si>
    <t>12</t>
  </si>
  <si>
    <t>Įsigyti medicininę įrangą</t>
  </si>
  <si>
    <t>AA</t>
  </si>
  <si>
    <t>02 tikslas. Pagerinti žemės kokybę</t>
  </si>
  <si>
    <t>Iš viso 01 tikslui</t>
  </si>
  <si>
    <t>Iš viso 02 tikslui</t>
  </si>
  <si>
    <t>Iš viso 03 tikslui</t>
  </si>
  <si>
    <t>Iš viso 04 tikslui</t>
  </si>
  <si>
    <t>KT</t>
  </si>
  <si>
    <t>01 uždavinys. Užtikrinti savivaldybės veiklos viešumą</t>
  </si>
  <si>
    <t>Iš viso</t>
  </si>
  <si>
    <t>Likviduoti avarinius židinius</t>
  </si>
  <si>
    <t>Organizuoti seniūnijų darbą</t>
  </si>
  <si>
    <t>Priemonės pavadinimas</t>
  </si>
  <si>
    <t>Finansavimo šaltinis</t>
  </si>
  <si>
    <t>Nr.</t>
  </si>
  <si>
    <t>SB</t>
  </si>
  <si>
    <t>02 programa. Sveikatos apsauga</t>
  </si>
  <si>
    <t>Užtikrinti Visuomenės sveikatos biuro veiklą</t>
  </si>
  <si>
    <t>02 uždavinys. Užtikrinti kokybišką valstybinių (perduotų Savivaldybėms) funkcijų vykdymą</t>
  </si>
  <si>
    <t>14</t>
  </si>
  <si>
    <t>Teikti socialinę globą asmenims su sunkia negalia</t>
  </si>
  <si>
    <t>ES</t>
  </si>
  <si>
    <t>Dalyvauti Lietuvos savivaldybių asociacijos veikloje</t>
  </si>
  <si>
    <t>Dalyvauti Kauno regiono plėtros agentūros veikloje</t>
  </si>
  <si>
    <t>01tikslas. Plėsti socialinę paramą</t>
  </si>
  <si>
    <t>03 programa. Socialinės apsaugos plėtojimas</t>
  </si>
  <si>
    <t>Teikti socialinę priežiūrą socialinės rizikos šeimoms</t>
  </si>
  <si>
    <t>Dengti kainų skirtumą gyventojams už šildymą</t>
  </si>
  <si>
    <t>Užtikrinti paslaugų teikimą Kėdainių bendruomenės socialiniame centre</t>
  </si>
  <si>
    <t>Užtikrinti paslaugų teikimą Dotnuvos slaugos namuose</t>
  </si>
  <si>
    <t>Užtikrinti paslaugų teikimą Josvainių socialinio ir ugdymo centre</t>
  </si>
  <si>
    <t>Užtikrinti paslaugų teikimą Šėtos socialinio ir ugdymo centre</t>
  </si>
  <si>
    <t>01 uždavinys. Išlaikyti socialines paslaugas teikiančias įstaigas ir užtikrinti socialinių paslaugų teikimą</t>
  </si>
  <si>
    <t>01 tikslas. Modernizuojant bibliotekas gerinti gyventojų informacinį aprūpinimą</t>
  </si>
  <si>
    <t>01 uždavinys. Užtikrinti efektyvią Mikalojaus Daukšos  viešosios bibliotekos veiklą</t>
  </si>
  <si>
    <t>02 tikslas. Išsaugoti istorinę atmintį</t>
  </si>
  <si>
    <t>Pasiruošti, dalyvauti ir vykdyti rajoninius, respublikinius, tarptautinius kūno kultūros ir sporto renginius pagal federacijų kvietimus</t>
  </si>
  <si>
    <t>Įgyvendinti  prevencinės priemones, kuriomis siekiama išvengti medžiojamųjų gyvūnų daromos žalos miškui</t>
  </si>
  <si>
    <t>ĮP</t>
  </si>
  <si>
    <t>Organizuoti Savivaldybės kontrolės ir audito tarnybos veiklą</t>
  </si>
  <si>
    <t>Iš viso programai</t>
  </si>
  <si>
    <r>
      <t xml:space="preserve">Savivaldybės biudžetas </t>
    </r>
    <r>
      <rPr>
        <b/>
        <sz val="9"/>
        <rFont val="Times New Roman"/>
        <family val="1"/>
        <charset val="186"/>
      </rPr>
      <t>SB</t>
    </r>
  </si>
  <si>
    <r>
      <t xml:space="preserve">Savivaldybės privatizavimo fondo lėšos </t>
    </r>
    <r>
      <rPr>
        <b/>
        <sz val="9"/>
        <rFont val="Times New Roman"/>
        <family val="1"/>
        <charset val="186"/>
      </rPr>
      <t>PF</t>
    </r>
  </si>
  <si>
    <r>
      <t xml:space="preserve">Valstybės biudžeto lėšos </t>
    </r>
    <r>
      <rPr>
        <b/>
        <sz val="9"/>
        <rFont val="Times New Roman"/>
        <family val="1"/>
        <charset val="186"/>
      </rPr>
      <t>VB</t>
    </r>
  </si>
  <si>
    <r>
      <t xml:space="preserve">Skolintos lėšos </t>
    </r>
    <r>
      <rPr>
        <b/>
        <sz val="9"/>
        <rFont val="Times New Roman"/>
        <family val="1"/>
        <charset val="186"/>
      </rPr>
      <t>SK</t>
    </r>
  </si>
  <si>
    <r>
      <t xml:space="preserve">Kelių priežiūros ir plėtros programos lėšos </t>
    </r>
    <r>
      <rPr>
        <b/>
        <sz val="9"/>
        <rFont val="Times New Roman"/>
        <family val="1"/>
        <charset val="186"/>
      </rPr>
      <t>KPP</t>
    </r>
  </si>
  <si>
    <r>
      <t xml:space="preserve">Kiti finansavimo šaltiniai </t>
    </r>
    <r>
      <rPr>
        <b/>
        <sz val="9"/>
        <rFont val="Times New Roman"/>
        <family val="1"/>
        <charset val="186"/>
      </rPr>
      <t>KT</t>
    </r>
  </si>
  <si>
    <t xml:space="preserve">                                                    Iš jų:</t>
  </si>
  <si>
    <r>
      <t>Valstybės biudžeto specialiosios tikslinės dotacijos lėšos</t>
    </r>
    <r>
      <rPr>
        <b/>
        <sz val="9"/>
        <rFont val="Times New Roman"/>
        <family val="1"/>
        <charset val="186"/>
      </rPr>
      <t xml:space="preserve"> SBVB</t>
    </r>
  </si>
  <si>
    <r>
      <t>Aplinkos apsaugos rėmimo specialiosios programos lėšos</t>
    </r>
    <r>
      <rPr>
        <b/>
        <sz val="9"/>
        <rFont val="Times New Roman"/>
        <family val="1"/>
        <charset val="186"/>
      </rPr>
      <t xml:space="preserve"> AA</t>
    </r>
  </si>
  <si>
    <r>
      <t>Europos Sąjungos lėšos, užsienio fondų lėšos</t>
    </r>
    <r>
      <rPr>
        <b/>
        <sz val="9"/>
        <rFont val="Times New Roman"/>
        <family val="1"/>
        <charset val="186"/>
      </rPr>
      <t xml:space="preserve"> ES</t>
    </r>
  </si>
  <si>
    <r>
      <t>Privačios – investuotojų lėšos</t>
    </r>
    <r>
      <rPr>
        <b/>
        <sz val="9"/>
        <rFont val="Times New Roman"/>
        <family val="1"/>
        <charset val="186"/>
      </rPr>
      <t xml:space="preserve"> PR</t>
    </r>
  </si>
  <si>
    <r>
      <t xml:space="preserve">Iš pajamų už suteiktas paslaugas lėšos </t>
    </r>
    <r>
      <rPr>
        <b/>
        <sz val="9"/>
        <rFont val="Times New Roman"/>
        <family val="1"/>
        <charset val="186"/>
      </rPr>
      <t>ĮP</t>
    </r>
  </si>
  <si>
    <t>Rengti, leisti ir platinti Kėdainius, kultūros paveldą pristatančius leidinius, suvenyrus</t>
  </si>
  <si>
    <t>01 uždavinys. Skatinti visuomenės aktyvumą sveikatinimo veikloje</t>
  </si>
  <si>
    <t>Organizuoti ir užtikrinti Švietimo skyriaus specialistų darbą</t>
  </si>
  <si>
    <t>Teikti Metų Mokytojo apdovanojimą</t>
  </si>
  <si>
    <t>Rengti specialiuosius, detaliuosius, geodezinius planus bei  topografines nuotraukas</t>
  </si>
  <si>
    <t xml:space="preserve">Rengti infrastruktūros objektų tvarkymo projektus ir paraiškas  Europos Sąjungos fondų paramai gauti </t>
  </si>
  <si>
    <t>Parengti žemės sklypų planų savivaldybės objektams, prilyginamus teritorijų planavimo dokumentus</t>
  </si>
  <si>
    <t>Parengti žemėvaldos planus kaimiškose vietovėse</t>
  </si>
  <si>
    <t>22</t>
  </si>
  <si>
    <t>23</t>
  </si>
  <si>
    <t>24</t>
  </si>
  <si>
    <t xml:space="preserve">Rekonstruoti Kėdainių miesto stadioną ir atsarginių futbolo, aktyvaus poilsio aikštes bei mašinų stovėjimo aikštelę šalia stadiono </t>
  </si>
  <si>
    <t>Įkurti tradicinį Amatų centrą Arnetų name</t>
  </si>
  <si>
    <t>Likviduoti apleistus (bešeimininkius) pastatus ir kitus aplinką žalojančius objektus</t>
  </si>
  <si>
    <t>Įrengti ir išplėsti Surviliškio kaimo vandentiekio ir buitinių nuotekų tinklus (Surviliškio sen.)</t>
  </si>
  <si>
    <t>Eksploatuoti, prižiūrėti ir remontuoti gatvių apšvietimo tinklus seniūnijose</t>
  </si>
  <si>
    <t xml:space="preserve">Rekonstruoti Žydų gatvę </t>
  </si>
  <si>
    <t>Asfaltuoti daugiabučių gyvenamųjų namų kiemus</t>
  </si>
  <si>
    <t xml:space="preserve">Integruoti slaugos ir palaikomojo gydymo ligoninę  į VšĮ Kėdainių ligoninę, įkurti antrą 40 lovų slaugos ir palaikomojo gydymo skyrių, pertvarkant traumatologijos ir psichiatrijos skyrius </t>
  </si>
  <si>
    <t>Plėsti esamą socialinį būstą (Šėtos g. 93)</t>
  </si>
  <si>
    <t xml:space="preserve">Vykdyti visuomenės sveikatos rėmimo specialiąją programą                                                                            </t>
  </si>
  <si>
    <t xml:space="preserve">01 uždavinys. Diegti E sveikatos paslaugas asmens sveikatos įstaigose </t>
  </si>
  <si>
    <t>02 uždavinys. Finansuoti sveikatos priežiūros paslaugų teikimą įgyvendinant programas</t>
  </si>
  <si>
    <t>Vykdyti vaikų otorinolaringologinės pagalbos kokybės gerinimo Kėdainių rajono savivaldybės gyventojams 2013-2018 m. programą</t>
  </si>
  <si>
    <t>Vykdyti krūties vėžio prevencijos efektyvumo didinimo Kėdainių rajono savivaldybėje 2013-2018 m. programą</t>
  </si>
  <si>
    <t>Teikti metų Medicinos darbuotojo apdovanojimą</t>
  </si>
  <si>
    <t>01 uždavinys. Organizuoti Lietuvos Respublikos  įstatymuose numatytos paramos asmenims ir šeimoms teikimą</t>
  </si>
  <si>
    <t>03 uždavinys. Užtikrinti transporto lengvatų, numatytų Lietuvos Respublikos  transporto lengvatų įstatyme, taikymą</t>
  </si>
  <si>
    <t>Organizuoti ir užtikrinti Kultūros ir sporto skyriaus veiklą</t>
  </si>
  <si>
    <t>Skatinti ir plėtoti veteranų, neįgaliųjų kūno kultūrą ir sportą</t>
  </si>
  <si>
    <t>Organizuoti ir užtikrinti bibliotekos bei jos filialų veiklą</t>
  </si>
  <si>
    <t>Organizuoti ir užtikrinti muziejaus ir jo filialų veiklą</t>
  </si>
  <si>
    <t xml:space="preserve">Organizuoti ir užtikrinti kultūros centrų ir jų skyrių veiklą </t>
  </si>
  <si>
    <t xml:space="preserve">Organizuoti valstybinių, profesinių švenčių, atmintinų dienų minėjimus, įvairius renginius bendruomenės poreikiams tenkinti </t>
  </si>
  <si>
    <t>Organizuoti ir užtikrinti  administracijos kultūros specialistų darbą</t>
  </si>
  <si>
    <t>Plėtoti tarptautinius kultūros mainus</t>
  </si>
  <si>
    <t xml:space="preserve">Turtui įsigyti  </t>
  </si>
  <si>
    <t>02 uždavinys. Saugoti kultūros paveldą, skleisti žinią apie jį</t>
  </si>
  <si>
    <t xml:space="preserve">01 tikslas. Įgyvendinti Aplinkos apsaugos rėmimo specialiosios programos finansuojamas priemones </t>
  </si>
  <si>
    <t>01 uždavinys. Gerinti aplinkos kokybę ir apsaugą</t>
  </si>
  <si>
    <t>Įgyvendinti atliekų tvarkymo infrastruktūros priemones</t>
  </si>
  <si>
    <t>Įgyvendinti aplinkos monitoringo, prevencines, aplinkos atkūrimo priemones</t>
  </si>
  <si>
    <t>Įgyvendinti želdynų ir želdinių apsaugos, tvarkymo, būklės stebėsenos, želdynų kūrimo, želdinių veisimo ir inventorizavimo priemones</t>
  </si>
  <si>
    <t>02 uždavinys. Vykdyti žalos aplinkai prevenciją</t>
  </si>
  <si>
    <t>03 uždavinys. Gerinti visuomenės informavimą ir ekologinį švietimą</t>
  </si>
  <si>
    <t xml:space="preserve">01 tikslas. Kurti konkurencingą žemės ūkį </t>
  </si>
  <si>
    <t>01 uždavinys. Vykdyti valstybines (perduotas savivaldybėms) funkcijas  (išskyrus melioraciją)</t>
  </si>
  <si>
    <t>Vykdyti vaikų  teisių apsaugą</t>
  </si>
  <si>
    <t>Vykdyti  jaunimo teisių apsaugą</t>
  </si>
  <si>
    <t>03 uždavinys. Užtikrinti finansavimą nenumatytoms išlaidoms dengti bei valdyti prisiimtus finansinius įsipareigojimus</t>
  </si>
  <si>
    <t>Įgyvendinti priemones, finansuojamas iš Savivaldybės administracijos direktoriaus rezervo</t>
  </si>
  <si>
    <t xml:space="preserve">Įgyvendinti priemones, finansuojamas iš Savivaldybės mero fondo </t>
  </si>
  <si>
    <t>02 uždavinys. Plėtojant  dalykinius santykius ir ryšius su tarptautinėmis ir vietinėmis institucijomis bei organizacijomis, stiprinti rajono įvaizdį</t>
  </si>
  <si>
    <t>01 uždavinys. Sudaryti sąlygas tobulinti darbuotojų kompetenciją</t>
  </si>
  <si>
    <t>10,9 iš administracijos</t>
  </si>
  <si>
    <t>Dengti išlaidas  už įsigytus produktus, mokinio reikmenis, administruoti socialinę paramą mokiniams</t>
  </si>
  <si>
    <t>Parengti Vilainių kaimo detalųjį planą</t>
  </si>
  <si>
    <t>Parengti Pelėdnagių kaimo detalųjį planą</t>
  </si>
  <si>
    <t>Parengti Paobelio kaimo detalųjį planą</t>
  </si>
  <si>
    <t>Parengti Kėdainių senamiesčio paveldotvarkos projektą</t>
  </si>
  <si>
    <t>Atlikti Šėtos mstl. kapinių koplyčios fasadų baigiamuosius tvarkybos darbus</t>
  </si>
  <si>
    <t>Atlikti Šėtos kultūros centro vidaus remonto darbus</t>
  </si>
  <si>
    <t>Išplėsti Nociūnų kaimo nuotekų tinklus (Pelėdnagių sen.)</t>
  </si>
  <si>
    <t>Plėsti naujus vandentiekio ir nuotekų tinklus Paobelyje (Pelėdnagių sen.)</t>
  </si>
  <si>
    <t>03.01</t>
  </si>
  <si>
    <t>03.03</t>
  </si>
  <si>
    <t>03.04</t>
  </si>
  <si>
    <t>03.09</t>
  </si>
  <si>
    <t xml:space="preserve">Dalyvauti energinio efektyvumo didinimo daugiabučiuose namuose programoje, kompensuojant Savivaldybei priklausančių būstų renovacijos išlaidas </t>
  </si>
  <si>
    <t xml:space="preserve">Įrengti biokuro katilus Šėtos gimnazijoje </t>
  </si>
  <si>
    <t>Atnaujinti "Atžalyno" gimnazijos sporto aikštyną</t>
  </si>
  <si>
    <t>KKP</t>
  </si>
  <si>
    <t>Remontuoti gyvenviečių lietaus kanalizacijas-drenažų sistemas ir rengti projektus</t>
  </si>
  <si>
    <t>Dalyvauti projekte "Vandentiekio tiekimo ir nuotekų tvarkymo infrastruktūros plėtra Kėdainių m."</t>
  </si>
  <si>
    <t xml:space="preserve">Modernizuoti Kėdainių Šviesiosios gimnazijos pastatą Kėdainiuose, Didžioji g. 60 </t>
  </si>
  <si>
    <t>Užtikrinti neformaliojo ugdymo organizavimą Suaugusiųjų ir jaunimo mokymo centre, Dailės, Kalbų, Muzikos mokyklose, Šviesiojoje gimnazijoje bei  Sporto centre</t>
  </si>
  <si>
    <t xml:space="preserve">03 tikslas.  Pritaikyti viešąją  infrastruktūrą  švietimo ir ugdymo poreikiams </t>
  </si>
  <si>
    <t>01 uždavinys. Modernizuoti ugdymo įstaigas, sukuriant saugią, sveiką ir modernią ugdymosi aplinką</t>
  </si>
  <si>
    <t>Atlikti Šėtos gimnazijos rekonstrukcija</t>
  </si>
  <si>
    <t>Restauruoti Kėdainių sinagogą (Smilgos g. 5A, Kėdainiai), pritaikant pastatą Kėdainių Dailės mokyklai</t>
  </si>
  <si>
    <t>Atnaujinti mokyklą-darželį "Vaikystė"</t>
  </si>
  <si>
    <t xml:space="preserve">Atnaujinti mokyklą - darželį "Puriena" </t>
  </si>
  <si>
    <t>Šalinti higienos normų reikalavimų trūkumus, sudarant saugias ugdymo sąlygas įstaigose, vykdančiose ikimokyklinio ir (ar) priešmokyklinio ugdymo programas</t>
  </si>
  <si>
    <t>Atnaujinti (modernizuoti) Krakių M.Katkaus gimnazijos Meironiškių pradinio ugdymo skyriaus pastatą, sumažinant energijos suvartojimo sąnaudas</t>
  </si>
  <si>
    <t>Remontuoti Kėdainių "Ryto" pagrindinę mokyklą</t>
  </si>
  <si>
    <t xml:space="preserve">Remontuoti Kėdainių kalbų mokyklos ugdymo patalpas </t>
  </si>
  <si>
    <t>Atnaujinti Krakių M.Katkaus gimnazijos bei "Bitutės" skyriaus pastatus, apšiltinant lauko sienas</t>
  </si>
  <si>
    <t>Atnaujinti Labūnavos pagrindinės mokyklos bei "Dobiliuko" skyriaus pastatus, apšiltinant lauko sienas</t>
  </si>
  <si>
    <t>Pakeisti langus bei remontuoti Kėdainių specialiąją mokyklą</t>
  </si>
  <si>
    <t>Steigti universalų daugiafunkcį centrą Pagiriuose</t>
  </si>
  <si>
    <t>Steigti universalų daugiafunkcį centrą Pajieslyje</t>
  </si>
  <si>
    <t>Vykdyti Kėdainių rajono medžiotojų ir žvejų draugijos beglobių gyvūnų surinkimo ir  pasiutligės prevencijos programą</t>
  </si>
  <si>
    <t>Vykdyti VšĮ Kėdainių ligoninės dantų protezavimo  pensininkams ir neįgaliesiems programą</t>
  </si>
  <si>
    <t>Vykdyti VšĮ Kėdainių ligoninės vaikų slaugos  programą</t>
  </si>
  <si>
    <t>Vykdyti storosios žarnos vėžio ankstyvosios diagnostikos  efektyvumo didinimo Kėdainių rajono savivaldybėje 2014-2019 m.  programą</t>
  </si>
  <si>
    <t>Vykdyti laparoskopinės ir artroskopinės chirurginės pagalbos kokybės gerinimo Kėdainių rajono savivaldybės gyventojams 2014-2017 m.  programą</t>
  </si>
  <si>
    <t>Vykdyti būtinosios medicinos pagalbos teikimo neapdraustiems privalomuoju sveikatos draudimu Kėdainių rajono gyventojams programą</t>
  </si>
  <si>
    <t>Organizuoti gyvūnų globos organizacijų rengiamų bešeimininkių kačių kastravimo programų įgyvendinimą</t>
  </si>
  <si>
    <t xml:space="preserve">03 tikslas.  Pritaikyti viešąją  infrastruktūrą  sveikatos gerinimo poreikiams </t>
  </si>
  <si>
    <t>01 uždavinys. Atnaujinti ir modernizuoti sveikatos paslaugas teikiančias  įstaigas</t>
  </si>
  <si>
    <t>Remontuoti, atnaujinti VšĮ Kėdainių PSPC ambulatorijas ir medicinos punktus:</t>
  </si>
  <si>
    <t>4.2</t>
  </si>
  <si>
    <t>Iškeldinti Labūnavos medicinos punktą į Labūnavos pagrindinės mokyklos patalpas</t>
  </si>
  <si>
    <t xml:space="preserve">Teikti ir administruoti socialines išmokas ir kompensacijas (būsto šildymo išlaidų, išlaidų šaltam bei nuotekoms ir išlaidų karštam vandeniui) </t>
  </si>
  <si>
    <t>Teikti valstybines šalpos išmokas</t>
  </si>
  <si>
    <t>Teikti išmokas vaikams</t>
  </si>
  <si>
    <t>Teikti transporto išlaidų ir automobilio pritaikymo neįgaliesiems kompensacijas</t>
  </si>
  <si>
    <t xml:space="preserve">Organizuoti socialinės reabilitacijos paslaugų neįgaliesiems bendruomenėje projektų konkursus </t>
  </si>
  <si>
    <t>Organizuoti ir dalinai kompensuoti būsto pritaikymą neįgaliesiems</t>
  </si>
  <si>
    <t>Kompensuoti komunalines išlaidas neįgaliesiems</t>
  </si>
  <si>
    <t>Teikti kompensacijas ginkluoto pasipriešinimo dalyvių šeimoms, sovietinėje armijoje sužalotiems asmenims bei žuvusiųjų šeimoms</t>
  </si>
  <si>
    <t>02 uždavinys. Organizuoti Savivaldybės socialinės paramos teikimą</t>
  </si>
  <si>
    <t>Teikti savivaldybės paramą neįgaliesiems, senyvo amžiaus asmenims, vaikams ir daugiavaikėms, skurdžiai gyvenančioms, nuo stichinių nelaimių nukentėjusioms šeimoms</t>
  </si>
  <si>
    <t>02 tikslas. Teikti socialines paslaugas</t>
  </si>
  <si>
    <t>Užtikrinti stacionarių ir nestacionarių socialinių paslaugų teikimą vaikų globos namuose "Saulutė"</t>
  </si>
  <si>
    <t>03 tikslas. Pritaikyti viešąją  infrastruktūrą  socialinės apsaugos poreikiams</t>
  </si>
  <si>
    <t>Pritaikyti vaikų darželio pastatą slaugos namams (Dotnuvoje)</t>
  </si>
  <si>
    <t xml:space="preserve">Rekonstruoti Šėtos socialinio ir ugdymo centrą </t>
  </si>
  <si>
    <t>Remontuoti neprivatizuotus butus, bendrabučius</t>
  </si>
  <si>
    <t>Kompensuoti būsto nuomos ar išperkamosios būsto nuomos mokesčių dalį</t>
  </si>
  <si>
    <t>02 tikslas.  Pritaikyti viešąją  infrastruktūrą  kūno kultūros ir sporto poreikiams</t>
  </si>
  <si>
    <t>01 uždavinys. Modernizuoti sporto objektų materialinę bazę</t>
  </si>
  <si>
    <t>Išplėsti Kėdainių rajono savivaldybės Mikalojaus Daukšos viešąją biblioteką, įrengiant vaikų ir jaunimo skyrių</t>
  </si>
  <si>
    <t>Atnaujinti Krakių kultūros centrą</t>
  </si>
  <si>
    <t>Atnaujinti Truskavos kultūros centrą</t>
  </si>
  <si>
    <t>Atlikti Krakių kultūros centro sanitarinio mazgo remontą</t>
  </si>
  <si>
    <t>Atnaujinti/įrengti vaikų sporto ir žaidimų aikšteles Kėdainių miesto Smilgos g., Rasos g., Chemikų g., Liepų al., Josvainių g. ir kt.</t>
  </si>
  <si>
    <t>Atnaujinti vaikų sporto ir žaidimų aikšteles Dotnuvos miestelyje</t>
  </si>
  <si>
    <t>04 tikslas. Formuoti bei įgyvendinti jaunimo politiką rajone, vykdyti veiklas, skirtas jaunimo situacijai gerinti</t>
  </si>
  <si>
    <t>Finansuoti programas, užtikrinančias vaikų jaunimo neformalaus ugdymo plėtrą</t>
  </si>
  <si>
    <t>Finansuoti Atvirų erdvių veiklos projektus</t>
  </si>
  <si>
    <t>05 tikslas. Kurti palankią aplinką rajono nevyriausybinėms organizacijoms (įskaitant ir vietos bendruomenių organizacijas), užtikrinti tinkamas jų veiklos ir plėtros sąlygas</t>
  </si>
  <si>
    <t>01 uždavinys. Sudaryti sąlygas ilgalaikei rajono nevyriausybinių organizacijų (įskaitant ir vietos bendruomenių organizacijas) plėtrai</t>
  </si>
  <si>
    <t>Užtikrinti rajono nevyriausybinių organizacijų (įskaitant bendruomenių organizacijas) plėtrą</t>
  </si>
  <si>
    <t>Įgyvendinti Vietos bendruomenių savivaldos 2013–2015 metų programą</t>
  </si>
  <si>
    <t>Iš viso 05 tikslui</t>
  </si>
  <si>
    <t>06 tikslas.  Pritaikyti viešąją  infrastruktūrą  kultūriniams poreikiams</t>
  </si>
  <si>
    <t>01 uždavinys. Modernizuoti kultūros objektų materialinę bazę</t>
  </si>
  <si>
    <t>Iš viso 06 tikslui</t>
  </si>
  <si>
    <t>01 tikslas. Vykdyti turizmui palankaus įvaizdžio kūrimo priemonių planą</t>
  </si>
  <si>
    <t xml:space="preserve">01 uždavinys. Užtikrinti efektyvią Kėdainių turizmo ir verslo centro veiklą turizmo srityje </t>
  </si>
  <si>
    <t>02 tikslas. Pritaikyti viešąją  infrastruktūrą  visuomenės turizmo ir rekreacijos poreikiams</t>
  </si>
  <si>
    <t>01 uždavinys. Išsaugoti istorinį bei kultūros paveldą, didinti jo patrauklumą</t>
  </si>
  <si>
    <t>Parengti projektą ir remontuoti Evangelikų reformatų bažnyčią ir varpinę</t>
  </si>
  <si>
    <t>Atlikti nepriklausomybės kovų dalyvio generalinio štabo pulkininko J.Kibirkščio kapo tvarkybos darbus</t>
  </si>
  <si>
    <t>Atlikti Evangelikų liuteronų bažnyčios laiptų, koplytėlių ir stogastulpių fasadų  remonto darbus</t>
  </si>
  <si>
    <t>26</t>
  </si>
  <si>
    <t xml:space="preserve">Remontuoti Kėdainių miesto Kauno g. kapinių tvorą </t>
  </si>
  <si>
    <t xml:space="preserve">Parengti projektą ir atlikti Lančiūnavos bažnyčios stogo pakeitimo darbus </t>
  </si>
  <si>
    <t>30</t>
  </si>
  <si>
    <t>Atlikti Krakių bažnyčios pamatų, sienos ir stogo remontą</t>
  </si>
  <si>
    <t>02 uždavinys. Plėtoti viešąją infrastruktūrą, atsižvelgiant į turizmo plėtros ir rekreacijos poreikius</t>
  </si>
  <si>
    <t>Atnaujinti turizmo informacijos bei  informacinius-reklaminius stendus</t>
  </si>
  <si>
    <t>02 uždavinys. Pagerinti gyvenamąją aplinką, mažinti aplinkos taršą ir užterštumą</t>
  </si>
  <si>
    <t xml:space="preserve">Atlikti avarinių valstybei nuosavybės teise priklausančių melioracijos statinių gedimų remonto darbus </t>
  </si>
  <si>
    <t xml:space="preserve">Atlikti tvenkinių ir užtvankų tvarkymo darbus </t>
  </si>
  <si>
    <t xml:space="preserve">Atlikti melioracijos statinių remonto darbus gyvenvietėse </t>
  </si>
  <si>
    <t>Vykdyti polderių siurblinių, taip pat kitų sausinimo siurblinių priežiūros, šių sistemų melioracijos ir hidrotechnikos statinių remonto darbus</t>
  </si>
  <si>
    <t>Prižiūrėti ir remontuoti melioracijos griovius ir jų statinius</t>
  </si>
  <si>
    <t>Įrengti bendrojo naudojimo pralaidas melioracijos grioviuose (jei suinteresuoti žemės naudotojai savo lėšomis parengia pagal nustatytus reikalavimus būtiną techninę-sąmatinę dokumentaciją)</t>
  </si>
  <si>
    <t>Vykdyti darbus, susijusius su melioracijos sistemų statinių remontu ir rekonstravimu bei jų duomenų bazių priežiūra</t>
  </si>
  <si>
    <t xml:space="preserve">Finansuoti VšĮ Kėdainių verslo informacijos centro verslo  veiklos programą                                                                           </t>
  </si>
  <si>
    <t>02 tikslas.  Skatinti jaunimo verslumą integruojantis į darbo rinką</t>
  </si>
  <si>
    <t>01 uždavinys. Aktyvinti jaunimo verslumo iniciatyvas</t>
  </si>
  <si>
    <t>Finansuoti   jaunimo verslumą skatinančias iniciatyvas/idėjas</t>
  </si>
  <si>
    <t>03 tikslas.  Didinti Kėdainių rajono pramoninį patrauklumą</t>
  </si>
  <si>
    <t>01 uždavinys. Siekiant pritraukti investuotojus, vykdyti Kėdainių rajono investicinės aplinkos rinkodarą</t>
  </si>
  <si>
    <t>Vykdyti rinkodarinę Kėdainių LEZ veiklą, dalyvaujant verslo misijose, susitikimuose, parodose ir pan.</t>
  </si>
  <si>
    <t>Vykdyti mobilizacijos administravimą</t>
  </si>
  <si>
    <t>Kompensuoti išlaidas, patirtas pritaikant informacines sistemas euro įvedimui</t>
  </si>
  <si>
    <t>10.775 DA</t>
  </si>
  <si>
    <t xml:space="preserve">04 tikslas. Palaikyti viešąją tvarką ir saugumą </t>
  </si>
  <si>
    <t>Dalyvauti projekte "Kauno regiono savivaldybių institucijų ir įstaigų darbuotojų kvalifikacijos tobulinimas"</t>
  </si>
  <si>
    <t>01 uždavinys. Užtikrinti rajono gyventojų viešąją tvarką ir saugumą</t>
  </si>
  <si>
    <t>Užtikrinti gyventojų saugumą, diegiant vaizdo stebėjimo sistemą mieste ir kaimiškose seniūnijose</t>
  </si>
  <si>
    <t>01 tikslas. Pritaikyti viešąją inžinerinę infrastruktūrą šiuolaikiniams poreikiams</t>
  </si>
  <si>
    <t>01 uždavinys. Rengiant teritorijų planavimo ir kitus dokumentus, sudaryti sąlygas infrastruktūros plėtrai</t>
  </si>
  <si>
    <t xml:space="preserve">Atlikti turto inventorizavimą, teisinę registraciją, parengti  dokumentus turto privatizavimui </t>
  </si>
  <si>
    <t>Parengti Kėdainių rajono gyvenamųjų vietovių ribų nustatymo specialųjį planą</t>
  </si>
  <si>
    <t xml:space="preserve">Iš viso SB </t>
  </si>
  <si>
    <t>Iš viso ES</t>
  </si>
  <si>
    <t>Iš viso PF</t>
  </si>
  <si>
    <t xml:space="preserve">02 uždavinys. Užtikrinti inžinerinio aprūpinimo (vandentiekio, nuotekų tinklų ir kt.) sistemų atnaujinimą ir plėtrą </t>
  </si>
  <si>
    <t>Įrengti  vandentiekio ir nuotekų tinklus Kėdainių m. Skongalio g., Janušavos g. (iki Senojo kelio g.),  Kanapinsko g., Pergalės akligatvyje (Babėnai) ir kt.</t>
  </si>
  <si>
    <t>Rekonstruoti ir išplėsti Kėdainių miesto vandentiekio ir nuotekų tinklus (Liepų alėja, Palangos g., Algirdo g., Parakinės g., Šilelio g., Rūtų g. ir kt. )</t>
  </si>
  <si>
    <t>Rekonstruoti Truskavos mstl. vandentiekio tinklus ir pastatyti vandens gerinimo įrenginį</t>
  </si>
  <si>
    <t>Iš viso SK</t>
  </si>
  <si>
    <t>Iš viso PR</t>
  </si>
  <si>
    <t>Iš viso AA</t>
  </si>
  <si>
    <t>03 uždavinys. Atnaujinti, išplėsti, rekonstruoti miesto ir rajono gatvių, gyvenviečių apšvietimo tinklus</t>
  </si>
  <si>
    <t>Rekonstruoti Kėdainių miesto gatvių (Kanapinsko, Mindaugo, Rasos, Daukšos, Pušyno, Tilto, Kruopinių, Respublikos, Liaudies ir kt.) apšvietimą</t>
  </si>
  <si>
    <t>Rekonstruoti Keleriškių k. Smėlio g., Jaunimo g., Aukštaičių ir Jurginių g. apšvietimą</t>
  </si>
  <si>
    <t>Atlikti apšvietimo įrengimo ir išplėtimo darbus Bakainių k. (Surviliškio sen.)</t>
  </si>
  <si>
    <t>Atlikti apšvietimo įrengimo  darbus Aristavos kaimo Ievų, Aušros, Kėžių, Obelies ir Dilgių g.(Vilainių sen.)</t>
  </si>
  <si>
    <t>Rekonstruoti Krakių mstl. Kėdainių g. ir Kauno g. apšvietimą</t>
  </si>
  <si>
    <t>Rekonstruoti Meironiškio k. Senosios g. apšvietimą</t>
  </si>
  <si>
    <t>04 uždavinys. Tiesti, taisyti, prižiūrėti ir plėtoti vietinės reikšmės kelius ir gatves bei užtikrinti saugų eismą</t>
  </si>
  <si>
    <t>Atlikti vietinės reikšmės kelių ir gatvių kokybės kontrolę, kelių ir gatvių inventorizaciją, diegti eismo saugumo priemones, vykdyti gatvių ir kelių techninę priežiūrą</t>
  </si>
  <si>
    <t>Rekonstruoti, tvarkyti ir vykdyti gatvių priežiūrą mieste,                                                                            iš jų:</t>
  </si>
  <si>
    <t>03.02</t>
  </si>
  <si>
    <t>Parengti projektus ir įrengti gatves Kėdainių miesto II Janušavoje (Gluosnių g., Janušavos g.)</t>
  </si>
  <si>
    <t xml:space="preserve">Įrengti Šviesos ir Pievų gatves individualių gyvenamųjų namų Babėnų II kvartale </t>
  </si>
  <si>
    <t>03.06</t>
  </si>
  <si>
    <t>Suremontuoti šaligatvius J. Basanavičiaus gatvėje</t>
  </si>
  <si>
    <t>03.08</t>
  </si>
  <si>
    <t>Rekonstruoti  Putinų gatvę</t>
  </si>
  <si>
    <t>Rekonstruoti  Alyvų gatvę</t>
  </si>
  <si>
    <t>03.11</t>
  </si>
  <si>
    <t xml:space="preserve">Remontuoti miesto šaligatvius (Kauno g., Dotnuvos g., Pavasario g., Mindaugo g., S.Jaugelio Telegos g., Liepų Takas, Birutės g. ir kt.) </t>
  </si>
  <si>
    <t>Remontuoti Vainotiškių kaimo Lakštingalų gatvę</t>
  </si>
  <si>
    <t>Įrengti Lipliūnų kaimo Dobilų gatvę</t>
  </si>
  <si>
    <t>Atlikti Labūnavos kaimo Bučiūnų, Serbinų ir Vainikų gatvių kapitalinį remontą</t>
  </si>
  <si>
    <t>Remontuoti biudžetinių įstaigų kiemus</t>
  </si>
  <si>
    <t>Iš viso SB</t>
  </si>
  <si>
    <t>Iš viso KKP</t>
  </si>
  <si>
    <t>05 uždavinys. Modernizuoti gyvenamąjį fondą, užtikrinti būsto plėtrą</t>
  </si>
  <si>
    <t>Remontuoti viešųjų ir biudžetinių įstaigų stogus</t>
  </si>
  <si>
    <t>Prijungti elektros įrenginius</t>
  </si>
  <si>
    <t xml:space="preserve">Finansuoti daugiabučių namų bendrijas </t>
  </si>
  <si>
    <t>Sutvarkyti Kėdainių Ramybės skverą</t>
  </si>
  <si>
    <t>Vertinimo rodikliai</t>
  </si>
  <si>
    <t>Pastabos, komentarai apie priemonės, vertinimo rodiklio įgyvendinimą arba neįgyvendinimo priežastis</t>
  </si>
  <si>
    <t>Pavadinimas</t>
  </si>
  <si>
    <t>Planuotos reikšmės</t>
  </si>
  <si>
    <t>Faktinės reikšmės</t>
  </si>
  <si>
    <t>Kėdainių rajono savivaldybės 2015–2017 m. strateginio veiklos plano 2015 m. ataskaitos                                                                     4 priedas</t>
  </si>
  <si>
    <t>Kėdainių rajono savivaldybės 2015–2017 m. strateginio veiklos plano 2015 m. ataskaitos                                                                     5 priedas</t>
  </si>
  <si>
    <t>Kėdainių rajono savivaldybės 2015–2017 m. strateginio veiklos plano 2015 m. ataskaitos                                                                     6 priedas</t>
  </si>
  <si>
    <t>Kėdainių rajono savivaldybės 2015–2017 m. strateginio veiklos plano 2015 m. ataskaitos                                                                     7 priedas</t>
  </si>
  <si>
    <t>Kėdainių rajono savivaldybės 2015–2017 m. strateginio veiklos plano 2015 m. ataskaitos                                                                     8 priedas</t>
  </si>
  <si>
    <t>Kėdainių rajono savivaldybės 2015–2017 m. strateginio veiklos plano 2015 m. ataskaitos                                                                     9 priedas</t>
  </si>
  <si>
    <t>Kėdainių rajono savivaldybės 2015–2017 m. strateginio veiklos plano 2015 m. ataskaitos                                                                     10 priedas</t>
  </si>
  <si>
    <t>Finansuotų vaikų vasaros užimtumo ir nusikalstamumo prevencijos programų skaičius</t>
  </si>
  <si>
    <t>Kuruojamų švietimo įstaigų skaičius</t>
  </si>
  <si>
    <t>Mokinių, kuriems skirti piniginiai prizai, skaičius</t>
  </si>
  <si>
    <t>Apdovanotų mokytojų skaičius</t>
  </si>
  <si>
    <t>25</t>
  </si>
  <si>
    <t xml:space="preserve">Įdiegti šildymo valdymo informacinę sistemą Kėdainių "Atžalyno" gimnazijos, Kėdainių rajono savivaldybės Akademijos gimnazijos ir Kėdainių "Ryto" progimnazijos pastatuose </t>
  </si>
  <si>
    <t>Įrengti priešgaisrinę stogo tvorelę, stogo kopėčias, išlipimo liuką "Atžalyno" gimnazijoje</t>
  </si>
  <si>
    <t>Vaikų skaičius ikimokyklinėse grupėse</t>
  </si>
  <si>
    <t>Vaikų skaičius priešmokyklinio ugdymo grupėse</t>
  </si>
  <si>
    <t>Pedagogų ir specialistų, kėlusių kvalifikaciją, skaičius</t>
  </si>
  <si>
    <t>Bendrojo lavinimo mokyklas lankančiųjų mokinių skaičius</t>
  </si>
  <si>
    <t>Vaikų, lankančių neformaliojo vaikų švietimo mokyklas, skaičius</t>
  </si>
  <si>
    <t xml:space="preserve">Organizuotų kvalifikacijos tobulinimo renginių skaičius </t>
  </si>
  <si>
    <t>Įgyvendinamų programų skaičius</t>
  </si>
  <si>
    <t>Įvykdyta. Programą vykdė lopšelis-darželis "Vyturėlis"</t>
  </si>
  <si>
    <t xml:space="preserve">Įvykdyta. Metų mokytojo apdovanojimas įteiktas Kėdainių rajono Šėtos gimnazijos istorijos mokytojai ekspertei Audronei Pečiulytei </t>
  </si>
  <si>
    <t>Įvykdyta. Stovyklų veikloje dalyvavo 737 vaikai</t>
  </si>
  <si>
    <t>Įvykdyta.Už pasiekimus mokslo, meno ir sporto srityse apdovanota 110 mokinių ir 63 mokytojai</t>
  </si>
  <si>
    <t>Įvykdyta. Vidutinis valstybinių brandos egzaminų išlaikymo balas yra 51</t>
  </si>
  <si>
    <t>Atlikta numatytų darbų, proc.</t>
  </si>
  <si>
    <t xml:space="preserve">Įvykdyta. </t>
  </si>
  <si>
    <t>Parengtos techninės dokumentacijos skaičius</t>
  </si>
  <si>
    <t>Įvykdyta. Parengtas techninis projektas</t>
  </si>
  <si>
    <t>Įvykdyta. Remontuotos gimnazijos 3 ir 4 aukšto patalpos - dažytos sienos, lubos, remontuotos grindys</t>
  </si>
  <si>
    <t>Įvykdyta.  Kėdainių švietimo pagalbos tarnyba organizavo kvalifikacijos tobulinimo renginius, kuriuose dalyvavo 3206 asmenys</t>
  </si>
  <si>
    <t>Įstaigų skaičius, kuriose atlikti remonto darbai</t>
  </si>
  <si>
    <t>Įvykdyta. 15 ugdymo įstaigų atlikti smulkūs patalpų remonto darbai</t>
  </si>
  <si>
    <t>Įvykdyta. Fiziškai darbai atlikti 2014 m., 2015 m. galutinai atsiskaityta už projekto veiklas</t>
  </si>
  <si>
    <t>Įvykdyta. Atlikti pastato pamatų įrengimo darbai</t>
  </si>
  <si>
    <t>100</t>
  </si>
  <si>
    <t>Įvykdyta. Atlikti pradinio ugdymo skyriaus pastato modernizavimo darbai - šiltintos sienos, pamatai, stogas</t>
  </si>
  <si>
    <t>Vykdoma. Parengtas gimnazijos atnaujinimo techninis darbo projektas, vykdyti gimnazijos pastato sienų apšiltinimo, palangių  bei parapetų apskardinimo darbai</t>
  </si>
  <si>
    <t>Įvykdyta.</t>
  </si>
  <si>
    <t>3</t>
  </si>
  <si>
    <t>Finansuojamų sveikatos priemonių skaičius</t>
  </si>
  <si>
    <t>41</t>
  </si>
  <si>
    <t>Visuomenės sveikatos biuro vykdomų priemonių / dalyvavusiųjų skaičius</t>
  </si>
  <si>
    <t>Įdiegta E-sveikatos sistema</t>
  </si>
  <si>
    <t xml:space="preserve">Surinktų beglobių gyvūnų skaičius </t>
  </si>
  <si>
    <t xml:space="preserve">Suteiktų dantų protezavimo paslaugų skaičius </t>
  </si>
  <si>
    <t>Slaugos lovų (lovadienių) skaičius</t>
  </si>
  <si>
    <t xml:space="preserve">Pacientų, patenkintų odontologinės priežiūros paslaugų kokybe, didėjimas proc. </t>
  </si>
  <si>
    <t>Vaikų otolorinologų suteiktų paslaugų skaičius</t>
  </si>
  <si>
    <t>Įsigytos kolonoskopinė įrangos skaičius (lizingas)</t>
  </si>
  <si>
    <t xml:space="preserve">Skirta Metų medicinos darbuotojo premija  </t>
  </si>
  <si>
    <t>Įsigytos įrangos skaičius (lizingas)</t>
  </si>
  <si>
    <t>Kastruotų bešeimininkių kačių skaičius</t>
  </si>
  <si>
    <t>Įsigijus mamografą (lizingas), planuojamų patikrinti moterų skaičiaus didėjimas (proc.)</t>
  </si>
  <si>
    <t>Įvykdyta. Įgyvendinant programą dantų protezavimo paslaugos suteiktos 41 pacientams</t>
  </si>
  <si>
    <t>Įvykdyta. Mokama lizingo įmoka už įsigytą rentgeno aparatą</t>
  </si>
  <si>
    <t>Vykdyti odontologinės priežiūros/ pagalbos kokybės gerinimo Kėdainių rajono savivaldybės gyventojams 2011-2019 m. programą</t>
  </si>
  <si>
    <t>Įvykdyta. Paslaugos suteiktos  32.608 asmenims. Įsigyti 2 odontologiniai įrenginiai bei 3 Apex lokatoriai</t>
  </si>
  <si>
    <t>Įvykdyta. Suteikta 182 vnt. gydytojo specialisto paslaugų</t>
  </si>
  <si>
    <t xml:space="preserve">Įvykdyta. Įsigijus artroskopinės chirurginės pagalbos įrenginį, atlikta 301 operacija </t>
  </si>
  <si>
    <t>Įsigytos įrangos komplektų skaičius (lizingas)</t>
  </si>
  <si>
    <t>Įvykdyta. Paskiepytos ir sterilizuotos 56 katės</t>
  </si>
  <si>
    <t xml:space="preserve">Vykdoma. Baigtas remontuotas VšĮ Kėdainių ligoninės Terapijos skyrius, pradėtas - Chirurgijos skyrius </t>
  </si>
  <si>
    <t>Įvykdyta. Langai keisti mokyklos 1, 2, 3 aukštuose</t>
  </si>
  <si>
    <t>Asmenų gaunančių šalpos išmokas, skaičius</t>
  </si>
  <si>
    <t>2840 </t>
  </si>
  <si>
    <t>Asmenų gaunančių išmokas vaikams, skaičius</t>
  </si>
  <si>
    <t>3900 </t>
  </si>
  <si>
    <t>Asmenų gaunančių kompensacijas, skaičius</t>
  </si>
  <si>
    <t>115 </t>
  </si>
  <si>
    <t>Neįgaliųjų, gavusių paslaugas skaičius</t>
  </si>
  <si>
    <t>508 </t>
  </si>
  <si>
    <t>Pritaikyti būstų neįgaliesiems skaičius</t>
  </si>
  <si>
    <t>4 </t>
  </si>
  <si>
    <t>Neįgaliųjų, gavusių kompensacijas skaičius</t>
  </si>
  <si>
    <t>6 </t>
  </si>
  <si>
    <t>Asmenų, gavusių kompensacijas skaičius</t>
  </si>
  <si>
    <t>2 </t>
  </si>
  <si>
    <t xml:space="preserve">Šeimų (ar asmenų) skaičius, kuriems kompensuota būsto nuomos ar išperkamosios būsto nuomos mokesčių dalis </t>
  </si>
  <si>
    <t>Vaikų, gaunančių nemokamą maitinimą skaičius</t>
  </si>
  <si>
    <t>540</t>
  </si>
  <si>
    <t>535 </t>
  </si>
  <si>
    <t>Mokinių, gaunančių nemokamą maitinimą, skaičius</t>
  </si>
  <si>
    <t>1893 </t>
  </si>
  <si>
    <t>Globojamų asmenų skaičius</t>
  </si>
  <si>
    <t>108 </t>
  </si>
  <si>
    <t>Asmenų, gaunančių socialinę pašalpą ir kompensacijas skaičius</t>
  </si>
  <si>
    <t>9100</t>
  </si>
  <si>
    <t>8000 </t>
  </si>
  <si>
    <t>Mokinių gaunančių būtiniausius mokinio reikmenis skaičius</t>
  </si>
  <si>
    <t>1746 </t>
  </si>
  <si>
    <t>Įvykdyta. Sugriežtinus tvarką mažėjo piniginės socialinės paramos gavėjų</t>
  </si>
  <si>
    <t>Socialinių darbuotojų darbui su socialinės rizikos šeimomis skaičius</t>
  </si>
  <si>
    <t>Įvykdyta. 2015 m. rajone įregistruotos 247 socialinės rizikos šeimos, t.y. 12 mažiau nei 2014 m. Iš apskaitos išbraukta 60 šeimų</t>
  </si>
  <si>
    <t>Įvykdyta. Globojamų asmenų su sunkia negalia skaičius pastaraisiais metais didėja (2014 m.-102)</t>
  </si>
  <si>
    <t>Įvykdyta. 7 projektuose dalyvavo 508 neįgalūs asmenys</t>
  </si>
  <si>
    <t>Įvykdyta. 2 asmenims kompensuotos automobilių pritaikymo neįgaliesiems išlaidos, 113 kompensuotos transporto išlaidos</t>
  </si>
  <si>
    <t>Įvykdyta. 4 asmenims  dalinai kompensuotos būsto pritaikymo neįgaliesiems išlaidos</t>
  </si>
  <si>
    <t>Įvykdyta. 6 asmenims kompensuotos komunalinės išlaidos</t>
  </si>
  <si>
    <t>Įvykdyta. 2 asmenims išmokėtos kompensacijos</t>
  </si>
  <si>
    <t>Įvykdyta. 2840 asmenų išmokėtos šalpos išmokos</t>
  </si>
  <si>
    <t>Įvykdyta. 3900 asmenims išmokėtos išmokos vaikams</t>
  </si>
  <si>
    <t>Asmenų, gaunančių savivaldybės paramą, skaičius</t>
  </si>
  <si>
    <t>Asmenų, kuriems dengiamas kainų skirtumas, skaičius</t>
  </si>
  <si>
    <t>Asmenų, gaunančių kompensaciją, skaičius</t>
  </si>
  <si>
    <t>986 </t>
  </si>
  <si>
    <t>6483 </t>
  </si>
  <si>
    <t>Įvykdyta. 6483 asmenims kompensuota karšto ir šalto vandens pardavimo kaina</t>
  </si>
  <si>
    <t>Parduotų su nuolaida bilietų skaičius (tūkst.)</t>
  </si>
  <si>
    <t>600 </t>
  </si>
  <si>
    <t>Įvykdyta. 600 asmenims kompensuotos kelionės išlaidos</t>
  </si>
  <si>
    <t>Asmenų gaunančių socialines paslaugas skaičius</t>
  </si>
  <si>
    <t>Butų skaičius, kuriuose keisti langai</t>
  </si>
  <si>
    <t>Įvykdyta. 11 socialinių būstų keisti langai</t>
  </si>
  <si>
    <t>Įvykdyta. Fiziškai rangos darbai atlikti 2014 m., 2015 m. galutinai atsiskaityta už projekto veiklas</t>
  </si>
  <si>
    <t>Projekto veiklų įgyvendinimo proc.</t>
  </si>
  <si>
    <t>Įvykdyta. Mokinių, gaunančių būtiniausius mokinio reikmenis, nemokamą maitinimą,  skaičius mažesnis dėl mažesnio mokyklas lankančių vaikų skaičiaus, padidėjusių tėvų pajamų</t>
  </si>
  <si>
    <t xml:space="preserve">Įvykdyta. 535 vaikai iš dalies arba visiškai atleisti nuo mokesčio už maitinimą </t>
  </si>
  <si>
    <t>Įvykdyta. Mokinių, gaunančių nemokamą maitinimą, skaičius mažesnis dėl mažesnio mokyklas lankančių vaikų skaičiaus, padidėjusių tėvų pajamų</t>
  </si>
  <si>
    <t>4380 </t>
  </si>
  <si>
    <t>Įvykdyta. Finansuota Socialinės paramos programa, finansuotos pagal sutartį socialinės paslaugos asmenims, kurias teikia kitos savivaldybės</t>
  </si>
  <si>
    <t xml:space="preserve">Įvykdyta. Socialines paslaugas rajone teikė 6 įstaigos </t>
  </si>
  <si>
    <t>Parengtos techninės dokumentacijos skaičius/ atlikta numatytų darbų proc.</t>
  </si>
  <si>
    <t>1 / 100</t>
  </si>
  <si>
    <t>1 /           10</t>
  </si>
  <si>
    <t>Įvykdyta. Buvo atliekami elektros instaliacijos, vandentiekio remonto, langų stiklinimo, vamzdynų, sanitarinių įrenginių keitimo (remonto) ir kiti darbai</t>
  </si>
  <si>
    <t xml:space="preserve">Gautų ir patenkintų prašymų skaičius, proc. </t>
  </si>
  <si>
    <t xml:space="preserve">Sveikatingumo renginių rajone skaičius </t>
  </si>
  <si>
    <t>Veteranų sporto šakų skaičius</t>
  </si>
  <si>
    <t>Rajoninių, respublikinių ir tarptautinių kūno kultūros ir sporto renginių skaičius</t>
  </si>
  <si>
    <t>49</t>
  </si>
  <si>
    <t>Sportininkų skaičius</t>
  </si>
  <si>
    <t>20</t>
  </si>
  <si>
    <t>Neįgaliųjų kūno kultūros ir sporto klubų, sporto sekcijų skaičius</t>
  </si>
  <si>
    <t>6</t>
  </si>
  <si>
    <t>Įvykdyta. Veteranų futbolo ir krepšinio komandos, dziudo ir sambo imtynių, sportinės žūklės, teniso rinktinių nariai dalyvavo šalies pirmenybėse, taurės varžybose</t>
  </si>
  <si>
    <t>Įvykdyta. Dalinai finansuoti sporto klubų "Stoikas", "Vedavas", "Dotnuvėlė", "Aistruolis", dziudo, jojimo, sportinės žūklės klubų, paraplegikų asociacijos, turizmo ir kt. sportinės veiklos projektai</t>
  </si>
  <si>
    <t>Finansuotų prioritetinių sporto šakų projektų skaičius</t>
  </si>
  <si>
    <t>Finansuotų projektų skaičius</t>
  </si>
  <si>
    <t>Atlikta numatytų darbų proc.</t>
  </si>
  <si>
    <t>Įvykdyta. Pagal Švietimo ir mokslo ministerijos vykdomą sporto aikštynų modernizavimo programą  atnaujintas „Atžalyno“ gimnazijos sporto aikštynas</t>
  </si>
  <si>
    <t>Įrengtų aikštelių skaičius</t>
  </si>
  <si>
    <t>1</t>
  </si>
  <si>
    <t>Įvykdyta. Įrengta nauja universali (20x40m) dirbtinės dangos žaidimų aikštelė</t>
  </si>
  <si>
    <t>Įvykdyta. Organizuotas naujametinis bėgimas ir sportinis ėjimas „Kėdainiai 2015“ , seniūnijų žaidynės „Sportas visiems“  ir Miesto gimtadieniui skirti renginiai</t>
  </si>
  <si>
    <t>Įvykdyta. Organizuotos futbolo, krepšinio, lengvosios atletikos, bokso ir kt. sporto šakų varžybos, dalyvauta šalies, jaunučių, jaunių, jaunimo varžybose. Dalyvauta tarptautinėse krepšinio, futbolo  ir kt. sporto šakų varžybose</t>
  </si>
  <si>
    <t>Įvykdyta. Dalinai finansuoti vyrų krepšinio, futbolo suaugusių, vaikų bei veteranų, Kėdainių bokso federacijos  veiklos projektai. Taip pat finansuotas projektas "Žiūrėk krepšinį blaiviomis akimis"</t>
  </si>
  <si>
    <t>Suorganizuotų renginių skaičius</t>
  </si>
  <si>
    <t>Finansuotų  projektų skaičius</t>
  </si>
  <si>
    <t>Kultūros premijos laureatų skaičius</t>
  </si>
  <si>
    <t>Įsigytų koncertinių kostiumų komplektų, instrumentų skaičius</t>
  </si>
  <si>
    <t>Organizuotų išvykų skaičius</t>
  </si>
  <si>
    <t>Finansuotų programų skaičius</t>
  </si>
  <si>
    <t>Finansuotų vietos bendruomenių tarybų sprendimų skaičius</t>
  </si>
  <si>
    <t>Išduotų leidinių skaičius per metus (tūkst.)</t>
  </si>
  <si>
    <t>Bibliotekos lankytojų skaičius (tūkst.)</t>
  </si>
  <si>
    <t>Muziejaus lankytojų skaičius (tūkst.)</t>
  </si>
  <si>
    <t>Skyrių skaičius</t>
  </si>
  <si>
    <t xml:space="preserve">Suorganizuotų renginių skaičius </t>
  </si>
  <si>
    <t>Įvykdyta. Konkurso būdu finansuota 10 projektų</t>
  </si>
  <si>
    <t>Suorganizuotų renginių, edukacinių užsiėmimų muziejuje skaičius</t>
  </si>
  <si>
    <t>Įvykdyta. Bibliotekos registruotų skaitytojų skaičius sudarė 24,04 proc. visų rajono gyventojų</t>
  </si>
  <si>
    <t>Įvykdyta. Kultūros centrų ir jų skyrių organizuotuose renginiuose apsilankė  per 100 tūkst. lankytojų.</t>
  </si>
  <si>
    <t>Įvykdyta. Į jaunimo veiklos projektus buvo įtraukta apie 845 dalyvius (14-29 m.)</t>
  </si>
  <si>
    <t>Įvykdyta. Rajone veikė 7 atvirosios jaunimo erdvės, kasdien apsilankydavo vidutiniškai 15-20 jaunų žmonių</t>
  </si>
  <si>
    <t xml:space="preserve">Įvykdyta. Finansuota 17 bendruomenių projektų </t>
  </si>
  <si>
    <t>Įvykdyta. Kėdainių krašto kolektyvai dalyvavo tarptautiniuose renginiuose  Latvijoje, Belgijoje, Lenkijoje, Kroatijoje</t>
  </si>
  <si>
    <t>Įvykdyta. Remontuotos kultūros centro pirmo aukšto patalpos</t>
  </si>
  <si>
    <t>Vykdoma. Vykdyti dalies pastato ardymo darbai</t>
  </si>
  <si>
    <t>Įvykdyta. Įsigytos audimo staklės, atliktas fasadų kapitalinis remontas, elektros darbai, įrengti lauko laiptai, tvora ir vartai,  rūsys padengtas izoliacine medžiaga nuo drėgmės, sutvarkyta kiemo teritorija, įrengta mažoji architektūra</t>
  </si>
  <si>
    <t>Objektų skaičius, esančių Kultūros vertybių registre, kuriems bus tikslinami duomenys ir skaičius objektų, kurie planuojami įrašyti į Kultūros vertybių registrą</t>
  </si>
  <si>
    <t>Parengtų planų skaičius</t>
  </si>
  <si>
    <t>Įvykdyta. Į Kultūros vertybių registrą įrašyta Krakių mstl. istorinė dalis (2 ha plotas)</t>
  </si>
  <si>
    <t>Įgyvendintų programos priemonių skaičius</t>
  </si>
  <si>
    <t>Atnaujintų kryžių skaičius</t>
  </si>
  <si>
    <t>Įvykdyta. Restauruotas, konservuotas kryžius Pakruostės kaime</t>
  </si>
  <si>
    <t>Sutvarkytų objektų skaičius</t>
  </si>
  <si>
    <t>Įvykdyta. Atlikti paminklų žuvusiems už Lietuvos nepriklausomybę tvarkybos darbai, sukurtas J.Žemaičio-Vytauto atminimo ženklas, suremontuota transformatorinė ir Apytalaukio dvaro šunidės pastatas, parengtas karių, žuvusių už Lietuvos Nepriklausomybę, Dotnuvos g. kapinių vartelių restauravimo  ir memorialinės lentos projektas</t>
  </si>
  <si>
    <t xml:space="preserve">Atlikta numatytų darbų proc. </t>
  </si>
  <si>
    <t>Įvykdyta. Tvarkytos bažnyčios balkonų grindys, remontuota varpinė bei laikrodis</t>
  </si>
  <si>
    <t>Įvykdyta. Suremontuotos 2 koplytėlės ir 2 koplytstulpiai</t>
  </si>
  <si>
    <t>Įvykdyta. Parengtas bažnyčios stogo pakeitimo projektas</t>
  </si>
  <si>
    <t>Įvykdyta. Atlikti remonto darbai</t>
  </si>
  <si>
    <t>Vykdoma. Tęsti Didžiosios Rinkos aikštės rekonstrukcijos darbai  – važiuojamosios dalies betoninių trinkelių grindinys ir šaligatviai pakeisti nauju tašytų akmenų (pilko granito) trinkelių grindiniu, įrengti natūralaus akmens (granito) borteliai. Sutvarkytas 820 kv. m aikštės plotas</t>
  </si>
  <si>
    <t>50</t>
  </si>
  <si>
    <t>Patvirtintų specialiųjų, detaliųjų, bendrųjų planų skaičius</t>
  </si>
  <si>
    <t>Inventorizuotų nekilnojamojo turto objektų skaičius</t>
  </si>
  <si>
    <t>Parengtos dokumentacijos skaičius</t>
  </si>
  <si>
    <t>Parengtų detaliųjų planų skaičius</t>
  </si>
  <si>
    <t>Parengtų specialiųjų planų skaičius</t>
  </si>
  <si>
    <t>Įvykdyta. Parengtas Vilainių kaimo detalusis planas</t>
  </si>
  <si>
    <t>Įvykdyta. Parengtas Pelėdnagių kaimo detalusis planas</t>
  </si>
  <si>
    <t>Įvykdyta. Parengtas Paobelio kaimo detalusis planas</t>
  </si>
  <si>
    <t>Įvykdyta. Parengtas specialusis planas</t>
  </si>
  <si>
    <t xml:space="preserve">Įvykdyta. Parengta 15 žemėvaldos planų  </t>
  </si>
  <si>
    <t>Parengtų  planų skaičius</t>
  </si>
  <si>
    <t>Įvykdyta. Parengti 7 teritorijų planavimo dokumentai</t>
  </si>
  <si>
    <t>Įvykdyta. Parengti 7 detalieji planai</t>
  </si>
  <si>
    <t>Įvykdyta. Parengti 5 detalieji planai</t>
  </si>
  <si>
    <t>Įvykdyta. 2015 m. parengta 31 kadastro byla nekilnojamojo turto objektams (gatvėms, keliams, pastatams, statiniams ir kt.), teisiškai įregistruoti 94 objektų kadastro duomenys, nustatyta 36 objektų rinkos vertė, parduoti 3 Savivaldybei nuosavybės teise priklausantys nekilnojamojo turto objektai</t>
  </si>
  <si>
    <t>Įvykdyta. Patvirtintas 41 žemės sklypų formavimo ir pertvarkymo projektas, suderintos 533 topografinės ir kontrolinės geodezinės nuotraukos, užsakyti 33 žemės sklypų kadastriniai matavimai Savivaldybės objektams</t>
  </si>
  <si>
    <t>Paklota vandentiekio ir nuotekų tinklų, m</t>
  </si>
  <si>
    <t>Pastatytų vandens gerinimo įrenginių sk.</t>
  </si>
  <si>
    <t>475</t>
  </si>
  <si>
    <t>460</t>
  </si>
  <si>
    <t>Įgyvendinamų projektų skaičius</t>
  </si>
  <si>
    <t>Remontuotų objektų skaičius</t>
  </si>
  <si>
    <t xml:space="preserve">Gyvenviečių skaičius, kuriose atlikti drenažo remonto darbai </t>
  </si>
  <si>
    <t>Įvykdyta. Įrengta vandens gerinimo stotis Truskavos k.</t>
  </si>
  <si>
    <t>Įvykdyta. Per visą projekto įgyvendinimo laikotarpį kaimo vietovėse sutvarkyta infrastruktūra, suremontuoti 47 bendruomenių namai, įrengtos 22 vaikų sporto žaidimo aikštelės, poilsio zonos kaimo vietovėse, 6 bendruomenės centruose sukurti bendruomeniniai verslai</t>
  </si>
  <si>
    <t>Paklota nuotekų tinklų, m</t>
  </si>
  <si>
    <t>Įvykdyta. Remontuoti 7 objektai</t>
  </si>
  <si>
    <t>335/               11075</t>
  </si>
  <si>
    <t xml:space="preserve">Įvykdyta. Atlikti drenažo remonto darbai miesto Elektrėnų g., Šėtos miestelio Lakštingalų g. ir Pagirių g., Pernaravos seniūnijos Jakšių k. ir Paaluonio k., Josvainių seniūnijos Skaistgirių k., Surviliškio seniūnijos Berželės k. </t>
  </si>
  <si>
    <t>Įvykdyta.  Fiziškai darbai atlikti 2014 m. 2015 m. galutinai atsiskaityta už projekto veiklas</t>
  </si>
  <si>
    <t>Atlikta darbų, proc.</t>
  </si>
  <si>
    <t>Rekonstruoti Kalnaberžės k. Jazminų, Beržų, Liepų, Vyšnių, Šermukšnių, Eglių ir Kadagių g. apšvietimą</t>
  </si>
  <si>
    <t>Įrengti pėsčiųjų perėjos apšvietimą prie Lietuvos sporto universiteto Kėdainių "Aušros" progimnazijos</t>
  </si>
  <si>
    <t>Išplėsti gatvių apšvietimo tinklus Dotnuvos seniūnijos Valučių k., Jaugilos ir Dotnuvos g.</t>
  </si>
  <si>
    <t>Seniūnijų skaičius, kuriose vykdyti  gatvių apšvietimo tinklų priežiūra ir remontas</t>
  </si>
  <si>
    <t>Įvykdyta. Priemonės asignavimai numatyti 16 priemonėje</t>
  </si>
  <si>
    <t>Įvykdyta. Elektros tinklų iškėlimo darbai vykdyti senamiestyje</t>
  </si>
  <si>
    <t>Įvykdyta. Atlikti perėjos apšvietimo darbai</t>
  </si>
  <si>
    <t>Lėšų dalis, tenkanti Kėdainių rajono kaimiškųjų seniūnijų kelių  ir gatvių tvarkymui, plėtojimui nuo bendros Kelių priežiūros programos lėšų, proc.</t>
  </si>
  <si>
    <t>Atlikta laboratorinių kelių ir gatvių dangos kokybės kontrolinių tyrimų, vnt.</t>
  </si>
  <si>
    <t>Rekonstruotos gatvės, m</t>
  </si>
  <si>
    <t>Parengtos techninės dokumentacijos, skaičius</t>
  </si>
  <si>
    <t>Remontuota gatvė, m.</t>
  </si>
  <si>
    <t>Suremontuota šaligatvių, m.</t>
  </si>
  <si>
    <t>Suremontuotų gatvių skaičius</t>
  </si>
  <si>
    <t>Remontuotų biudžetinių įstaigų kiemų skaičius</t>
  </si>
  <si>
    <t>Remontuota gatvė, m</t>
  </si>
  <si>
    <t>Atstatyti miesto ir rajono gatvių būklę</t>
  </si>
  <si>
    <t>Įvykdyta. Atlikti kaimiškųjų seniūnijų gatvių priežiūros, remonto darbai</t>
  </si>
  <si>
    <t>Įvykdyta. Pastatyti informaciniai ir kiti kelio ženklai, atliktas horizontalus gatvių ženklinimas, atlikta  laboratorinių kokybės kontrolės darbų, gatvių inventorizacija ir kt.</t>
  </si>
  <si>
    <t>Įvykdyta. Baigta miesto Babėnų gyvenamojo kvartalo Draugystės, Ateities, Kosmonautų, Jubiliejaus gatvių bei Ąžuolų skersgatvio rekonstrukcija</t>
  </si>
  <si>
    <t>Įvykdyta. Parengti Gluosnių ir Janušavos gatvių įrengimo techniniai projektai</t>
  </si>
  <si>
    <t>Rekonstruota gatvė, m.</t>
  </si>
  <si>
    <t>Įvykdyta. Atlikti gatvės rekonstrukcijos darbai</t>
  </si>
  <si>
    <t>Vykdoma. Suremontuota dalis Kauno g. šaligatvių</t>
  </si>
  <si>
    <t>Įvykdyta. Atlikti mokyklos-darželio „Vaikystė“, lopšelio-darželio „Vyturėlis“,  Labūnavos pagrindinės mokyklos Nociūnų skyriaus darželio kiemų dangos dalinio remonto darbai</t>
  </si>
  <si>
    <t>Objektų skaičius, kuriuose likviduoti avariniai židiniai</t>
  </si>
  <si>
    <t>Pastatų, kurių stogai remontuoti, skaičius</t>
  </si>
  <si>
    <t>Paremtų bendrijų skaičius</t>
  </si>
  <si>
    <t>Daugiabučių namų skaičius, vykdančių atnaujinimo darbus pagal energinio efektyvumo didinimo programą</t>
  </si>
  <si>
    <t>Įvykdyta. 10 įstaigų remontuoti stogai</t>
  </si>
  <si>
    <t>Remontuotų daugiabučių namų kiemų skaičius</t>
  </si>
  <si>
    <t>Vykdoma. Lėšos skirtos kompensuoti Savivaldybei priklausančių būstų renovacijos išlaidas</t>
  </si>
  <si>
    <t>Įvykdyta. Seniūnijose vykdyta gatvių apšvietimo tinklų priežiūra ir remontas, pailgintas apšvietimo laikas</t>
  </si>
  <si>
    <t xml:space="preserve">Rekonstruoti Krakių seniūnijos Meironiškių k., Meironiškių, Saulėtekio, Pakalnės, Senosios, Žaliosios, Trumposios gatvių apšvietimą </t>
  </si>
  <si>
    <t>07 programa. Infrastruktūros objektų priežiūros ir plėtros programa</t>
  </si>
  <si>
    <t>Įvykdyta projekto veiklų proc.</t>
  </si>
  <si>
    <t>Neįvykdyta. Lėšų iš 2015 m. biudžeto programai nebuvo skirta</t>
  </si>
  <si>
    <t>Vykdyti projektą "Elektroninių asmens sveikatos įrašo (ESI) duomenų apsikeitimas tarp Kėdainių PSPC informacinės sistemos, GMP skyriaus, Kėdainių ligoninės informacinės sistemos (IS) ir NESS"</t>
  </si>
  <si>
    <t>Įstaigų skaičius, kuriose modernizuota šildymo sistema</t>
  </si>
  <si>
    <t>Brandos egzaminus laikančių mokinių skaičius</t>
  </si>
  <si>
    <t>Įvykdyta. Baigtas įgyvendinti mokyklų tinklo pertvarkos 2012–2015 m. bendrasis planas. 2015 m. reorganizuojamų mokyklų nebuvo, vykdytos vidaus struktūros pertvarkos. Nuo 2015 m. gruodžio 1 d. vietoje Švietimo skyriaus įsteigtas Švietimo ir kultūros skyrius</t>
  </si>
  <si>
    <t>Įvykdyta.  Įrengtas modernus medžio granulėmis kūrenamas biokuro katilas</t>
  </si>
  <si>
    <t>Vykdomų priemonių skaičius</t>
  </si>
  <si>
    <t>Įgyvendintų monitoringo programos priemonių skaičius</t>
  </si>
  <si>
    <t>Seniūnijų skaičius, kuriose įgyvendinamos želdynų ir želdinių apsaugos, tvarkymo, būklės stebėsenos, želdynų kūrimo, želdinių veisimo ir inventorizavimo priemones</t>
  </si>
  <si>
    <t>Įsigytų  konteinerių  skaičius</t>
  </si>
  <si>
    <t>Finansuotos medžiojamų gyvūnų daromos žalos prevencijos ir kitos priemonės (paraiškų sk.)</t>
  </si>
  <si>
    <t>Surengtų akcijų, seminarų skaičius</t>
  </si>
  <si>
    <t>Išrinktų gražiausiai besitvarkančių gyventojų sodybų, daugiabučių ir individualių gyvenamųjų namų, įmonių, įstaigų skaičius</t>
  </si>
  <si>
    <t>Mokykloms ir bibliotekoms  prenumeruotų skirtingų leidinių skaičius</t>
  </si>
  <si>
    <t>Likviduotų apleistų (bešeimininkių) objektų skaičius</t>
  </si>
  <si>
    <t>Įvykdyta. Seniūnijose sodinti ir prižiūrėti medeliai, pakabintos Kaštoninės keršakandės gaudyklės</t>
  </si>
  <si>
    <t>Įvykdyta. Bokštų k. įrengta vandens gerinimo stotis, įrengti ir išplėsti buitinių nuotekų ir vandentiekio tinklai Tiskūnų k. Miško g., suremontuoti buitinių nuotekų valymo įrenginiai Vainikų k., parengtas Juodkaimių k. Pievų g. geriamo vandens ir buitinių nuotekų tinklų įrengimo techninis projektas</t>
  </si>
  <si>
    <t>Įvykdyta. Prenumeruoti leidiniai „Žaliasis pasaulis“, „Žurnalas apie gamtą“, „Miškai“, „Tėviškės gamta“, „Žalioji Lietuva“, „Medžiotojas ir medžioklė“ ir „Lututė“</t>
  </si>
  <si>
    <t>Įvykdyta. Organizuoti Europos judriosios savaitės renginiai, parengtas ir išleistas informacinis lankstinukas gyventojams apie oro taršą Kėdainių rajone (3000 vnt.), parengta 2015-2018 m. aplinkosaugos švietimo programa, organizuotas renginys Pasaulinei žemės dienai paminėti ir kt.</t>
  </si>
  <si>
    <t>Įvykdyta. Konkurse išrinkti ir apdovanoti 9 gražiausiai besitvarkančių aplinką savininkai</t>
  </si>
  <si>
    <t>Įvykdyta. 2015 m. UAB „Skongalis“ surinko ir sutvarkė 15 891,16 tonų komunalinių atliekų, t. y.  222,27 tonos mažiau nei 2014 m. Bendrą komunalinių atliekų kiekį sumažino ne tik mažėjantis rajono gyventojų skaičius, bet ir sėkmingai vykdytas antrinių žaliavų ir pakuočių atliekų rūšiavimas</t>
  </si>
  <si>
    <t>Įvykdyta. Baigtas įgyvendinti ES finansuojamas projektas, šiame etape likviduota 17 apleistų pastatų, sutvarkyta jų teritorija</t>
  </si>
  <si>
    <t>Įregistruotų žemės ūkio valdų skaičius (bendras)</t>
  </si>
  <si>
    <t>Pateikusių paraiškas gauti tiesiogines išmokas už žemės ūkio naudmenų ir pasėlių plotus, atskirąsias tiesiogines išmokas už baltąjį cukrų ir paramą pagal Lietuvos Kaimo plėtros 2007-2013 metų programos priemones, mokamą už plotus, skaičius (bendras)</t>
  </si>
  <si>
    <t>Paraiškų už papildomą bičių maitinimą skaičius</t>
  </si>
  <si>
    <t>Išmokų už karves žindenes, ėriavedes žemės ūkio subjektų skaičius (bendras)</t>
  </si>
  <si>
    <t> 3567</t>
  </si>
  <si>
    <t xml:space="preserve">Įvykdyta. 2015 m. priimtų paraiškų skaičius sumažėjo kiek daugiau nei 5 proc., deklaravusių žemės ūkio subjektų skaičius mažėjo taip pat apie 5 proc. Priimtų paraiškų skaičiaus mažėjimą lėmė ūkių stambėjimas, todėl ir vidutinis vieno ūkio dydis 2015 m. padidėjo iki 32,24 ha (2014 m. buvo beveik 30,0 ha). Bendras deklaruotas pasėlių plotas 2015 m. sudarė 103,7 tūkst. ha.
</t>
  </si>
  <si>
    <t>Pašalintų avarinių gedimų skaičius</t>
  </si>
  <si>
    <t>Prižiūrimo polderio plotas, ha</t>
  </si>
  <si>
    <t>Remontuotų pralaidų skaičius</t>
  </si>
  <si>
    <t>Įvykdyta. Remontuota 40 objektų</t>
  </si>
  <si>
    <t xml:space="preserve">Įvykdyta. Atlikti užtvankų, tvenkinių priežiūros ir tvarkymo darbai </t>
  </si>
  <si>
    <t>Įvykdyta. Prižiūrimas 102 ha polderio plotas</t>
  </si>
  <si>
    <t>Įvykdyta. Suremontuota  31,8 km griovių</t>
  </si>
  <si>
    <t>Įvykdyta. Remontuotos 25 pralaidos</t>
  </si>
  <si>
    <t>Įvykdyta. Kompiuterizuota apskaita vykdyta 98 tūkst. ha plote</t>
  </si>
  <si>
    <t>Įgyvendinta. Gyvenvietėse remontuoti melioracijos statiniai</t>
  </si>
  <si>
    <t xml:space="preserve">Ūkio subjektams ir asmenims suteiktų informacinių, konsultacinių, mokymo  paslaugų valandų skaičius </t>
  </si>
  <si>
    <t>Suteiktų lengvatinių paskolų skaičius</t>
  </si>
  <si>
    <t xml:space="preserve">Įvykdyta. 2015 m. išduotos 2 lengvatinės paskolos  smulkiojo verslo atstovams už 43 100 Eur ir 3 verslo subjektams už 686 Eur padengta  palūkanų, gavus paskolą.  Per 2015 m. į fondą verslininkai ir ūkininkai grąžino  83 645 Eur. 
</t>
  </si>
  <si>
    <t xml:space="preserve">Jaunimo verslumą skatinantys 2 projektai buvo finansuoti jaunimo veiklos projektų konkurso lėšomis (05 programa 04.01.01 priemonė).
Daugiau poreikio nebuvo
</t>
  </si>
  <si>
    <t>Kėdainių rajono savivaldybės 2015–2017 m. strateginio veiklos plano 2015 m. ataskaitos                                                                     11 priedas</t>
  </si>
  <si>
    <t>Duomenų teikimo skaičius (mėn.)</t>
  </si>
  <si>
    <t>Išduotų pažymų skaičius</t>
  </si>
  <si>
    <t>Užregistruota civilinės būklės aktų skaičius</t>
  </si>
  <si>
    <t>Atliktų patikrinimų (įmonių, įstaigų, organizacijų) skaičius</t>
  </si>
  <si>
    <t>Parengtų mobilizacijos planų skaičius</t>
  </si>
  <si>
    <t>Grąžintų į šeimas vaikų skaičius</t>
  </si>
  <si>
    <t>Aktyvaus jaunimo dalis, proc. nuo bendro rajono jaunimo skaičiaus</t>
  </si>
  <si>
    <t>Suteiktos teisinės pagalbos atvejų skaičius</t>
  </si>
  <si>
    <t>Funkciją įgyvendinančių institucijų skaičius</t>
  </si>
  <si>
    <t>Įstaigų skaičius, kurioms kompensuotos išlaidos</t>
  </si>
  <si>
    <t>Seniūnijose įdarbintų asmenų skaičius</t>
  </si>
  <si>
    <t>2015 m. priemonių, ekstremaliosioms situacijoms ir (arba) ekstremaliesiems įvykiams likviduoti, jų padariniams šalinti ir padarytiems nuostoliams iš dalies apmokėti nebuvo</t>
  </si>
  <si>
    <t>Fondo panaudojimo proc.</t>
  </si>
  <si>
    <t>Įvykdyta. Fondo lėšos panaudotos pagal tarybos nustatytą tvarką, neviršijant bendrų savivaldybės reprezentacijai skirtų lėšų</t>
  </si>
  <si>
    <t>Įsipareigojimų vykdymo proc.</t>
  </si>
  <si>
    <t>Patvirtintų pavėžėjimo išlaidų kompensavimas</t>
  </si>
  <si>
    <t>Įvykdyta.  Įsiskolinimai bankams per 2015 m. sumažėjo 1 564,3 tūkst. Eur</t>
  </si>
  <si>
    <t>Miestų – partnerių skaičius</t>
  </si>
  <si>
    <t>10.557 DA</t>
  </si>
  <si>
    <t>Mokymų, pagal kuriuos apmokyti savivaldybės darbuotojai, skaičius</t>
  </si>
  <si>
    <t>Atnaujintos kompiuterinės įrangos skaičius</t>
  </si>
  <si>
    <t>Parengtų studijų bei atliktų tyrimų skaičius</t>
  </si>
  <si>
    <t>Įgyvendintų prevencinių priemonių skaičius</t>
  </si>
  <si>
    <t>Vaizdo stebėjimo kamerų skaičius mieste</t>
  </si>
  <si>
    <t>Įvykdyta. Parengtos 7 sektorinės studijos, atlikti 3 sektoriniai tyrimai, kurių sprendiniais papildytas strateginis plėtros planas iki 2020 m.</t>
  </si>
  <si>
    <t>Įvykdyta. Įsigyti kompiuteriai, skeneriai, antivirusinės programos, licencijos, vykdyta IT programų priežiūra</t>
  </si>
  <si>
    <t>Priimtų tarybos sprendimų skaičius</t>
  </si>
  <si>
    <t>Gautų gyventojų prašymų ir pateiktų atsakymų santykis, proc.</t>
  </si>
  <si>
    <t>Atliktų auditų skaičius pagal patvirtintą metų planą (proc.)</t>
  </si>
  <si>
    <t>Išvykimų skaičiaus į gaisrus mažėjimas, proc., lyginant su praėjusiais metais</t>
  </si>
  <si>
    <t>Įvykdyta. 2015 m. SPT darbuotojai į gaisrus ir incidentus vyko 410 kartų (2014 m.- 472)</t>
  </si>
  <si>
    <t xml:space="preserve">Įvykdyta. Organizuotos viktorinos/konkursai, vykdytos prevencinės, eismo saugumo priemonės </t>
  </si>
  <si>
    <t>Įvykdyta. Lėšos skirtos esančių kamerų nuomos mokesčiui</t>
  </si>
  <si>
    <t>Įvykdyta. Dalyvauta regioninio, tarptautinio bendradarbiavimo susitikimuose, renginiuose, forumuose, diskusijose</t>
  </si>
  <si>
    <t>Seniūnijų skaičius</t>
  </si>
  <si>
    <t>Prevencinių priemonių plano vykdymo proc.</t>
  </si>
  <si>
    <t>Kėdainių rajono savivaldybės 2015–2017 m. strateginio veiklos plano 2015 m. ataskaitos                                                                     12 priedas</t>
  </si>
  <si>
    <t xml:space="preserve"> ** Vadovaujantis 2015 m. birželio 30 d. Administracijos direktoriaus įsakymu Nr. AD-1-771</t>
  </si>
  <si>
    <t xml:space="preserve"> * Vadovaujantis  2014 m. gruodžio 12 d. Savivaldybės tarybos sprendimu Nr.TS-288</t>
  </si>
  <si>
    <t>Besikreipiančių dėl  kompensacijų nebuvo</t>
  </si>
  <si>
    <t>Patvirtini 2015-ųjų m. asignavimai*, Eur</t>
  </si>
  <si>
    <t>Patikslinti 2015-ųjų m. asignavimai**, Eur</t>
  </si>
  <si>
    <t>2015 m. panaudoti asignavimai, Eur</t>
  </si>
  <si>
    <t>Neįvykdyta. Lėšos, numatytos pagalbinių patalpų pritaikymo vaikų užimtumo ir ugdymosi reikmėms, iš 2015 m. biudžeto nebuvo skirtos. Įstaiga savo lėšomis atsinaujino esamas vaikų užimtumo erdvės patalpas. Priemonė numatyta 2016-2018 m. strateginiame veiklos plane</t>
  </si>
  <si>
    <t>Įvykdyta. Metų Mediko vardas suteiktas VšĮ Kėdainių ligoninės akių gydytojai V.Gražienei</t>
  </si>
  <si>
    <t>01 tikslas. Sudaryti tinkamas sąlygas įgyvendinti valstybinę ir savivaldybės bendruomeninę kūno kultūros ir sporto politiką rajone</t>
  </si>
  <si>
    <t>Neįvykdyta. Lėšos buvo numatytos įstaigos atnaujinimo techniniam projektui rengti, tačiau 2015 m. atsakingos ministerijos nebuvo parengusios ES projektų finansavimo sąlygų aprašų, todėl techninę dokumentaciją rengti netikslinga. Priemonė numatyta 2016–2018 m. strateginiame veiklos plane</t>
  </si>
  <si>
    <t>Įvykdyta. Restauruotas generolo, štabo pulkininko antrojo artilerijos pulko vado J.Kibirkščio kapas</t>
  </si>
  <si>
    <t>Neįvykdyta.  Lėšų iš Savivaldybės 2015 m. biudžeto nebuvo skirta. Priemonė numatyta 2016–2018 m. strateginiame veiklos plane</t>
  </si>
  <si>
    <t>Neįvykdyta. Priemonę planuojama integruoti į ES lėšomis finansuojamą projektą "Kėdainių rajono turizmo objektų informacinės infrastruktūros plėtra"</t>
  </si>
  <si>
    <t xml:space="preserve">Įvykdyta. 2015 m. Kėdainių turizmo ir verslo informacijos centre apsilankė 6 318 turistai, t.y. 20 proc. daugiau nei 2014 m. Svečiai iš užsienio sudarė  25 proc. visų apsilankiusiųjų turistų  </t>
  </si>
  <si>
    <t>Įvykdyta. 2015 m. išleista  6000 egzempliorių turistinių žemėlapių lietuvių ir anglų kalbomis</t>
  </si>
  <si>
    <t>Įvykdyta.  Kėdainių LEZ su investuotojais yra pasirašę 2 sutartis ir 2 ketinimų protokolus. 2015 m. Kėdainių LEZ atstovai dalyvavo parodose ir verslo misijose Izraelyje, Švedijoje, Norvegijoje, Italijoje, Belgijoje, Liuksemburge ir Vokietijoje, kur susitiko su vietos pramonės ir verslo atstovais</t>
  </si>
  <si>
    <t>Įvykdyta. 16 mokymų programų dalyvavo 106 Savivaldybės darbuotojai (projektą vykdė Birštono savivaldybės administracija)</t>
  </si>
  <si>
    <t>Neįvykdyta. 2015 m. apšvietimo rekonstrukcijos techninė dokumentacija nerengta, esant neaiškiam tolimesniam išoriniam  rangos darbų finansavimui</t>
  </si>
  <si>
    <t>Neįvykdyta. 22015 m. kreiptasi į Lietuvos automobilių kelių direkciją prie Susisiekimo ministerijos dėl tikslinių lėšų skyrimo, tačiau finansavimas neskirtas. Priemonė numatyta 2016–2018 m. strateginiame veiklos plane</t>
  </si>
  <si>
    <t>Neįvykdyta. 2015 m.  lėšų šaligatvių remontui iš savivaldybės 2015 m. biudžeto ir iš Kelių priežiūros ir plėtros programos nebuvo skirta. Priemonę planuojama vykdyti 2016 m. Kelių priežiūros ir plėtros programos lėšomis</t>
  </si>
  <si>
    <t>Įvykdyta. Lėšos skirtos želdiniams apdoroti repelentais, želdinius aptverti tinklu, taip pat lėšos skirtos ūkinių gyvūnų savininkams už vilkų gyvūnams padarytą žalą.</t>
  </si>
  <si>
    <t xml:space="preserve">Įvykdyta. 2015 m. Kėdainių TVIC  atsakė į 850 paklausimų,  suteikė 518 val. konsultacijų, iš kurių: 120 val. pagal Savivaldybės finansuojamą viešųjų paslaugų verslui  programą, 390 val. konsultacijų pagal viešuose pirkimuose laimėtas teikti konsultavimo paslaugas pradedantiesiems verslininkams  (projektas VšĮ ,,Versli Lietuva“;  jaunimui iki 30 m.)
</t>
  </si>
  <si>
    <t>Įvykdyta. Sumontuotos sąramos, įrengtas stogas, šiltintas fasadas, įstatyti langai, lauko durys, sumontuoti laiptai, įrengtos  vidaus pertvaros, atlikti vidaus tinkavimo ir kt. darbai</t>
  </si>
  <si>
    <t xml:space="preserve">Vykdoma. Įvykdžius viešųjų pirkimų procedūras 2015 m. rugpjūčio mėn. parengtas techninis projektas, atlikta techninio projekto ekspertizė. 2015 m. spalio mėn. vykdytos rangos darbų  viešųjų pirkimų procedūros, vertinti tiekėjų pateikti pasiūlymai  </t>
  </si>
  <si>
    <t>Vykdoma. Vykdytos miesto stadiono aptarnavimo ir buities pastato su dengtomis tribūnomis statybos viešųjų pirkimų procedūros, pasirašyta rangos sutartis, nugriautas pastatas. Vykdant kitus darbus, rangovas neįvertinęs savo galimybių, atsisakė vykdyti sutartimi prisiimtus įsipareigojimus ir informavo Savivaldybės administraciją, kad darbų vykdymą sustabdo.  Dėl šios priežasties, lėšų panaudota mažiau, nei planuota</t>
  </si>
  <si>
    <t>Įgyvendintų priemonių skaičius, proc.</t>
  </si>
  <si>
    <t>2014 m.</t>
  </si>
  <si>
    <t>2015 m.</t>
  </si>
  <si>
    <t>Programos pavadinimas</t>
  </si>
  <si>
    <t>Asignavimų panaudojimo proc.                        (nuo patikslinto plano)</t>
  </si>
  <si>
    <t>Asignavimų panaudojimas (nuo patikslinto plano)                          +/ – (proc.)</t>
  </si>
  <si>
    <t>01 Švietimo ir ugdymo programa</t>
  </si>
  <si>
    <t>02 Sveikatos apsauga</t>
  </si>
  <si>
    <t>03 Socialinės apsaugos plėtojimas</t>
  </si>
  <si>
    <t>04 Kūno kultūros ir sporto plėtra</t>
  </si>
  <si>
    <t>05 Kultūros veiklos plėtra</t>
  </si>
  <si>
    <t xml:space="preserve">06 Kultūros paveldo išsaugojimas, turizmo skatinimas ir vystymas </t>
  </si>
  <si>
    <t>07 Infrastruktūros objektų priežiūra ir plėtra</t>
  </si>
  <si>
    <t>08 Aplinkos apsauga</t>
  </si>
  <si>
    <t>09 Žemės ūkio plėtra ir melioracija</t>
  </si>
  <si>
    <t>10 Parama verslui ir verslo plėtra</t>
  </si>
  <si>
    <t xml:space="preserve"> 11 Savivaldybės valdymo tobulinimas </t>
  </si>
  <si>
    <t> Iš viso:</t>
  </si>
  <si>
    <t>Patikslinti                   2015 m. asignavimai Eur</t>
  </si>
  <si>
    <t>Panaudoti                   2015 m. asignavimai           Eur</t>
  </si>
  <si>
    <t>Savivaldybės biudžetas SB</t>
  </si>
  <si>
    <t>Valstybės biudžeto specialiosios tikslinės dotacijos lėšos SBVB</t>
  </si>
  <si>
    <t>Aplinkos apsaugos rėmimo specialiosios programos lėšos AA</t>
  </si>
  <si>
    <t>Iš pajamų už suteiktas paslaugas lėšos ĮP</t>
  </si>
  <si>
    <t>Savivaldybės privatizavimo fondo lėšos PF</t>
  </si>
  <si>
    <t>Europos Sąjungos lėšos, užsienio fondų lėšos ES</t>
  </si>
  <si>
    <t>Valstybės biudžeto lėšos VB</t>
  </si>
  <si>
    <t>Skolintos lėšos SK</t>
  </si>
  <si>
    <t>Kelių priežiūros ir plėtros programos lėšos KPP</t>
  </si>
  <si>
    <t>Privačios – investuotojų lėšos PR</t>
  </si>
  <si>
    <t>Kiti finansavimo šaltiniai KT</t>
  </si>
  <si>
    <t>Įvykdyta. 2015 m. 1790 vaikų lankė Dailės, Muzikos, Sporto, Kalbų mokyklas. Neformaliojo vaikų švietimo lėšomis vykdytos 34 programos, užsiėmimus lankė 933 mokiniai</t>
  </si>
  <si>
    <t>Neįvykdyta. Lėšos buvo numatytos įstaigos atnaujinimo techniniam projektui koreguoti, tačiau 2015 m. atsakingos ministerijos nebuvo parengusios ES projektų finansavimo sąlygų aprašų, todėl techninę dokumentaciją rengti netikslinga. Priemonė numatyta 2016–2018 m. strateginiame veiklos plane</t>
  </si>
  <si>
    <t>02 tikslas. Gerinti sveikatos priežiūros paslaugų kokybę ir  prieinamumą, plėsti paslaugų spektrą</t>
  </si>
  <si>
    <t xml:space="preserve">Įvykdyta. Projektas įgyvendintas Kėdainių PSPC dalyvaujant kaip partneris VšĮ Jonavos ligoninės projekte. Sukurta bendradarbiavimo lygio interaktyvi elektroninė paslauga, įdiegta viena gydymo įstaigų informacinė sistema, į elektroninę terpę perkelti pagrindiniai SPĮ klinikinės veiklos procesai </t>
  </si>
  <si>
    <t>01 uždavinys. Paruošti socialines globos įstaigas licencijoms gauti bei gerinti socialines paslaugas teikiančių įstaigų infrastruktūrą</t>
  </si>
  <si>
    <t>Įvykdyta. Nuo 2015 m. gruodžio 1 d. vietoje  Kultūros ir sporto skyriaus įsteigtas Sporto ir turizmo skyrius</t>
  </si>
  <si>
    <t>Įvykdyta. Dalyvauta šalies jaunių olimpinių ir neolimpinių sporto šakų žaidynėse, Lietuvos jaunių, jaunimo šalies čempionatuose, tarptautiniuose renginiuose, Lietuvos mokinių šešiolikos sporto šakų sporto žaidynėse</t>
  </si>
  <si>
    <t>Įvykdyta. Savivaldybės administracija suorganizavo 31 kultūrinį renginį</t>
  </si>
  <si>
    <t>Įvykdyta. Kėdainių krašto kultūros premijos laureate tapo Krakių kultūros centro renginių organizatorė, Krakių bendruomenės centro pirmininkė, Krakių M. Katkaus gimnazijos mokytoja-metodininkė Daiva Dubinkienė</t>
  </si>
  <si>
    <t>Įvykdyta. Naujus koncertinius kostiumus įsigijo Kėdainių kultūros centro folkloro ansamblis "Jorija", vaikų folkloro ansamblis "Kleketukai"</t>
  </si>
  <si>
    <t>Įvykdyta. Vietos bendruomenių savivaldos 2013-2015 m. programos lėšomis tvarkytos viešosios erdvės, aplinka, vykdytos sporto ir sveikatinimo veiklos</t>
  </si>
  <si>
    <t>Turizmo statistikos (lankytojų, kaimo turizmo, apgyvendinimo įmonių, muziejų) duomenų apskaita, analizė ir teikimas Valstybiniam turizmo departamentui (sk.)</t>
  </si>
  <si>
    <t>Išleistų skirtingų leidinių (lankstinukų) skaičius</t>
  </si>
  <si>
    <t xml:space="preserve">Parengti projektus ir remontuoti Labūnavos, Pilionių, Juciūnų koplytėles </t>
  </si>
  <si>
    <t>Įvykdyta. Parengta Kėdainių miesto tikslinės teritorijos vystymo 2014-2020 m.  programa</t>
  </si>
  <si>
    <t>Gyvenviečių skaičius, kuriose įrengtos vandens gerinimo stotys, buitinių nuotekų tinklai</t>
  </si>
  <si>
    <t>Įvykdyta. Įsigyti 27 vnt. komunalinėms atliekoms surinkti skirti konteineriai</t>
  </si>
  <si>
    <t xml:space="preserve">Įvykdyta. Vykdytas aplinkos oro, paviršinio vandens, aplinkos triukšmo monitoringas, finansuotos gelbėjimo ir cheminių avarijų padaliniams likviduoti reikalingos priemonės, išvalyti ir sutvarkyti Aristavos bei Kraujupio upelio tvenkiniai, atlikti amoniako koncentracijos aplinkos ore tyrimai pasyvių sorbentų būdu Josvainių seniūnijoje </t>
  </si>
  <si>
    <t>Panaudotų lėšų proc.</t>
  </si>
  <si>
    <t>Kėdainių rajono savivaldybės 2015–2017 m. strateginio veiklos plano 2015 m. ataskaitos                                                                     2 priedas</t>
  </si>
  <si>
    <t>Kėdainių rajono savivaldybės 2015–2017 m. strateginio veiklos plano 2015 m. ataskaitos                                                                     3 priedas</t>
  </si>
  <si>
    <t>Neįvykdyta. Planuotų lėšų iš valstybės biudžeto (kaip 2013 m. ir 2014 m.) nebuvo skirta. Priemonė įtraukta į 2016-2018 m. strateginį veiklos planą</t>
  </si>
  <si>
    <t>Neįvykdyta. Priemonę planuojama įgyvendinti vykdant 2014-2020 m. ES finansuojamą projektą "Apšvietimo tinklų Kėdainių kaimiškosiose seniūnijose rekonstrukcija, išplėtimas ir įrengimas" (iki 1 tūkst. gyventojų gyvenvietėse )</t>
  </si>
  <si>
    <t>Įvykdyta. 2015 m. rugsėjo mėn.  ugdymo įstaigas lankė 7804 vaikai.</t>
  </si>
  <si>
    <t>01 ŠVIETIMO IR UGDYMO PROGRAMOS TIKSLŲ, UŽDAVINIŲ, PRIEMONIŲ, ASIGNAVIMŲ IR VERTINIMO KRITERIJŲ 2015 M. ĮGYVENDINIMO ATASKAITA</t>
  </si>
  <si>
    <t>02 SVEIKATOS APSAUGOS PROGRAMOS TIKSLŲ, UŽDAVINIŲ, PRIEMONIŲ, ASIGNAVIMŲ IR VERTINIMO KRITERIJŲ 2015 M. ĮGYVENDINIMO ATASKAITA</t>
  </si>
  <si>
    <t>03 SOCIALINĖS APSAUGOS PLĖTOJIMO PROGRAMOS TIKSLŲ, UŽDAVINIŲ, PRIEMONIŲ, ASIGNAVIMŲ IR VERTINIMO KRITERIJŲ 2015 M. ĮGYVENDINIMO ATASKAITA</t>
  </si>
  <si>
    <t>04 KŪNO KULTŪROS IR SPORTO PROGRAMOS TIKSLŲ, UŽDAVINIŲ, PRIEMONIŲ, ASIGNAVIMŲ IR VERTINIMO KRITERIJŲ 2015 M. ĮGYVENDINIMO ATASKAITA</t>
  </si>
  <si>
    <t>05 KULTŪROS VEIKLOS PLĖTROS PROGRAMOS  TIKSLŲ, UŽDAVINIŲ, PRIEMONIŲ, ASIGNAVIMŲ IR VERTINIMO KRITERIJŲ 2015 M. ĮGYVENDINIMO ATASKAITA</t>
  </si>
  <si>
    <t>06 KULTŪROS PAVELDO IŠSAUGOJIMO, TURIZMO SKATINIMO IR VYSTYMO PROGRAMOS TIKSLŲ, UŽDAVINIŲ, PRIEMONIŲ, ASIGNAVIMŲ IR VERTINIMO KRITERIJŲ 2015 M. ĮGYVENDINIMO ATASKAITA</t>
  </si>
  <si>
    <t>07 INFRASTRUKTŪROS OBJEKTŲ PRIEŽIŪROS IR PLĖTROS PROGRAMOS TIKSLŲ, UŽDAVINIŲ, PRIEMONIŲ, ASIGNAVIMŲ IR VERTINIMO KRITERIJŲ 2015 M. ĮGYVENDINIMO ATASKAITA</t>
  </si>
  <si>
    <t>08 APLINKOS APSAUGOS PROGRAMOS TIKSLŲ, UŽDAVINIŲ, PRIEMONIŲ, ASIGNAVIMŲ IR VERTINIMO KRITERIJŲ 2015 M. ĮGYVENDINIMO ATASKAITA</t>
  </si>
  <si>
    <t>09 ŽEMĖS ŪKIO PLĖTROS IR MELIORACIJOS PROGRAMOS TIKSLŲ, UŽDAVINIŲ, PRIEMONIŲ, ASIGNAVIMŲ IR VERTINIMO KRITERIJŲ 2015 M. ĮGYVENDINIMO ATASKAITA</t>
  </si>
  <si>
    <t>10 PARAMOS VERSLUI IR VERSLO PLĖTROS PROGRAMOS TIKSLŲ, UŽDAVINIŲ, PRIEMONIŲ, ASIGNAVIMŲ IR VERTINIMO KRITERIJŲ                                                                   2015 M. ĮGYVENDINIMO ATASKAITA</t>
  </si>
  <si>
    <t>2015 M. PROGRAMOMS NUMATYTŲ LĖŠŲ PANAUDOJIMO ATASKAITA PAGAL FINANSAVIMO ŠALTINIUS</t>
  </si>
  <si>
    <t>Kėdainių rajono savivaldybės 2015–2017 m. strateginio veiklos plano 2015 m. ataskaitos                                                                     1 priedas</t>
  </si>
  <si>
    <t>Įvykdyta. 2015 m. suorganizuoti 105 beglobių gyvūnų gaudymo reidai</t>
  </si>
  <si>
    <t xml:space="preserve">Vykdoma. 2015 m. vykdyta objekto techninio projekto korektūra,  koreguojant architektūrinius sprendinius </t>
  </si>
  <si>
    <t>Įvykdyta. Remonto darbai atlikti 2014 m., 2015 m. įsigytos žiūrovų salės kėdės, įrengta salės ir scenos apšvietimo bei įgarsinimo sistema</t>
  </si>
  <si>
    <t>Įgyvendinti programą, skirtą Lietuvos Nepriklausomybės ir Lietuvos kariuomenės 100-osioms metinėms</t>
  </si>
  <si>
    <r>
      <t>Atlikti V. Svirskio kryžių: Pakruostės k., Surviliškio sen. Vilainių k., Krakių sen. ir Naujųjų Bakainių k., Dotnuvos sen. konservavimo darbus</t>
    </r>
    <r>
      <rPr>
        <vertAlign val="superscript"/>
        <sz val="10"/>
        <rFont val="Times New Roman"/>
        <family val="1"/>
        <charset val="186"/>
      </rPr>
      <t>(KPD) (dalinis dalyvavimas)</t>
    </r>
  </si>
  <si>
    <t>Vykdoma. Kultūros paveldo departamento užsakymu rengiamas Kėdainių senamiesčio paveldotvarkos projektas. 2017 m. planuojama projekto parengimo  pabaiga</t>
  </si>
  <si>
    <t>Įvykdyta. Suremontuota, naujai įrengta 407 m tvoros</t>
  </si>
  <si>
    <t>Rekonstruoti Kėdainių miesto Babėnų kvartalo gatves (Draugystės g., Ateities g., Kosmonautų g., Jubiliejaus g., Ąžuolų sk., Saulėlydžio g.)</t>
  </si>
  <si>
    <t xml:space="preserve">Įvykdyta. Lėšos skirtos gatvių, šaligatvių rekonstrukcijos darbams, kurie netinkami finansuoti KPPP lėšomis </t>
  </si>
  <si>
    <t>Kooperuojant lėšas su gyventojais (30 proc.) remontuoti Šėtos g. 101, P. Lukšio 7, Vilainių k. Melioratorių g. 1 ir Parko g. 2 namų kiemai, prie kitų daugiabučių namų buvo užtaisomos duobės</t>
  </si>
  <si>
    <t>Infrastruktūra</t>
  </si>
  <si>
    <t>Lėšų dalis programoms</t>
  </si>
  <si>
    <t>Finansuoti smulkaus verslo subjektus iš esamų Smulkaus verslo rėmimo fondo lėšų</t>
  </si>
  <si>
    <t>Įvykdyta. 2015 m. paklota 4793 m vandentiekio ir nuotekų tinklų. Įvykdžius projektą suteikta galimybė 77 namų ūkiams naudotis centralizuotai tiekiamomis vandens tiekimo paslaugomis ir 103 namų valdoms nuotekų tvarkymo paslaugomis</t>
  </si>
  <si>
    <t>Įvykdyta. Visuomenės sveikatos biuro vykdomose veiklose dalyvavo 11075 asmenys</t>
  </si>
  <si>
    <t xml:space="preserve">Įvykdyta. Visuomenės sveikatos stiprinimo srityje įgyvendinta 41 priemonė </t>
  </si>
  <si>
    <t>Įvykdyta. Aprūpinus  otorinolaringologo darbo vietą šiuokiška medicinos įranga, suteikta daugiau ambulatoriškų paslaugų, atliktos 175 adenoidų šalinimo operacijos</t>
  </si>
  <si>
    <t xml:space="preserve">Įvykdyta. Medicdinos punktas perkeltas prie Labūnavos pagrindinės mokyklos </t>
  </si>
  <si>
    <t>Įvykdyta. Į muziejų, jo organizuotus renginius, edukacines pamokas,   susirinko per 39,4 tūkst.  lankytojų</t>
  </si>
  <si>
    <t>Parengtos techninės dokumentacijos skaičius/ atliktų numatytų darbų proc.</t>
  </si>
  <si>
    <t xml:space="preserve">Įvykdyta. Savaldybės biudžeto lėšomis vandentiekio ir nuotekų tinklai tiesti Skongalio g., Pergalės akligatvyje. UAB "Kėdainių vandenys" lėšomis  įrengti vandentiekio ir nuotekų tinklai Janušavos g. (iki Senojo kelio į Dotnuvą) bei įrengta  nuotekų siurblinė </t>
  </si>
  <si>
    <t>Įvykdyta. Ievų, Kėžių, Obelies ir Dilgių gatvėse įrengta 10 atramų ir 25 šviestuvai. Aušros g. apšvietimo įrengimo darbai atlikti 2014 m. pabaigoje</t>
  </si>
  <si>
    <t>Įvykdyta. Kėdainių, Kauno ir papildomai Sodų g. atnaujintos 24 atramos ir 24 šviestuvai</t>
  </si>
  <si>
    <t>Įvykdyta.  Meironiškių kaimo Meironiškių, Saulėtekio, Pakalnės, Senosios, Žaliosios, Trumposios gatvėse įrengtos 29 atramos, pakeisti 32 šviestuvai</t>
  </si>
  <si>
    <t>Įvykdyta. 15 objektų likviduoti avariniai židiniai</t>
  </si>
  <si>
    <t>Įvykdyta. 84 daugiabučių namų savininkų bendrijos pasinaudojo teikiama  parama, t.y. daugiau nei planuota, kadangi bendrijų prašymai buvo teikti mažesnės apimties darbams finansuoti</t>
  </si>
  <si>
    <t>Pasirašytų sutarčių su investuotojais skaičius (iš viso)</t>
  </si>
  <si>
    <t>11 SAVIVALDYBĖS VALDYMO TOBULINIMO PROGRAMOS TIKSLŲ, UŽDAVINIŲ, PRIEMONIŲ, ASIGNAVIMŲ IR VERTINIMO KRITERIJŲ                                                                                                 2015 M. ĮGYVENDINIMO ATASKAITA</t>
  </si>
  <si>
    <r>
      <t xml:space="preserve">300/     </t>
    </r>
    <r>
      <rPr>
        <sz val="9"/>
        <rFont val="Times New Roman"/>
        <family val="1"/>
        <charset val="186"/>
      </rPr>
      <t>12000</t>
    </r>
  </si>
  <si>
    <t>Įvykdyta. Efektyviai vykdant krūties vėžio prevencijos viešinimą, paslauga naudojasi daugiau moterų. 2015 m. atliktos 1839 mamografinės patikros, 2014 m.-1137</t>
  </si>
  <si>
    <t>Įvykdyta. 986 asmenims kompensuotas kainų skirtumas už šildymą. Lėšų poreikis kompensacijoms skiriamas atsižvelgiant į gyventojų gaunamas pajamas, šildymo sezono trukmę</t>
  </si>
  <si>
    <t>Tvarkomų aikštelių skaičius</t>
  </si>
  <si>
    <t>4</t>
  </si>
  <si>
    <t>Įvykdyta. Veiklių ir aktyvių rajono bendruomenės narių pastangomis tvarkytos Smilgos g., J. Basanavičiaus  g.118 namo, Rasos g. ir Pelėdnagių sen. sporto ir žaidimų aikštelės</t>
  </si>
  <si>
    <t>Įvykdyta. Fiziškai darbai atlikti 2014 m., 2015 m. įsigytos žiūrovų salės kėdės, galutinai atsiskaityta už projekto veiklas</t>
  </si>
  <si>
    <t>Įvykdyta. Finansuotos VšĮ „Laiptai į viltį“, labdaros ir paramos fondo „Tavo svajonė“, Mokinių savivaldos 2015 m. plėtros programos, kurių veiklose dalyvavo 275 dalyviai (7-22 m.)</t>
  </si>
  <si>
    <t>1 /     21</t>
  </si>
  <si>
    <t>1 /             100</t>
  </si>
  <si>
    <t>Įvykdyta. Atlikti Liepų al. nuotekų tinklų plėtros darbai. Paklota 400 m nuotekų tinklų</t>
  </si>
  <si>
    <t>Įvykdyta projekto veiklų, proc.</t>
  </si>
  <si>
    <t xml:space="preserve">Įvykdyta. Naujų vandentiekio ir nuotekų tinklų plėtra vykdyta Surviliškyje Pakruostėlės  g. (180 m.), Jogliškių (280 m), siurblinė įrengta Bališkio g. </t>
  </si>
  <si>
    <t>Įvykdyta. Parengus techninį darbo projektą, plėsti nuotekų tinklai Nociūnuose Erdvės g. (450 m.), siurblinė įrengta Pirmūnų g.</t>
  </si>
  <si>
    <t>Įvykdyta. Keleriškių k. Smėlio, Jaunimo, Aukštaičių ir Jurginių gatvėse įrengta 21 apšvietimo atrama, sumontuota 10  šviestuvų</t>
  </si>
  <si>
    <t>Įvykdyta. Kalnaberžės k. Jazminų, Beržų, Liepų, Vyšnių, Šermukšnių, Eglių ir Kadagių gatvėse įrengta 10 atramų ir 25 šviestuvai</t>
  </si>
  <si>
    <t>Įvykdyta. Valučių k. Jaugilos ir Dotnuvos gatvėse atlikti elektros linijos išplėtimo darbai (600 m kabelio), įrengti 4 šviestuvai</t>
  </si>
  <si>
    <t xml:space="preserve">Įvykdyta. Išasfaltuota dalis Šviesos g. </t>
  </si>
  <si>
    <t>Vykdoma. Parengtas techninis projektas ir pradėti vainotiškių k. Lakštingalų g. remonto darbai</t>
  </si>
  <si>
    <t>Įvykdyta. Parengtas Lipliūnų k. Dobilų g. įrengimo techninis projektas</t>
  </si>
  <si>
    <t>Vykdoma. Remontuota Labūnavos k. Serbinų g.</t>
  </si>
  <si>
    <t>Surinkta komunalinių ir specifinių atliekų, t</t>
  </si>
  <si>
    <t xml:space="preserve">Prižiūrimų potencialiai pavojingų užtvankų skaičius </t>
  </si>
  <si>
    <t xml:space="preserve">Gautų atlikti remontą, žemės savininkų-prašymų skaičius </t>
  </si>
  <si>
    <t>Remontuojamų  griovių ilgis, km</t>
  </si>
  <si>
    <t>Vykdoma melioracijos sistemų plotų kompiuterinė apskaita, tūkst. ha</t>
  </si>
  <si>
    <t>Planuojamų perimtų valstybinių žemės sklypų savivaldybės nuosavybėn skaičius</t>
  </si>
  <si>
    <t xml:space="preserve">Lėšų nepanaudota, kadangi 2015 m. nebuvo priimta sprendimų dėl valstybinių žemės sklypų perėmimo savivaldybės nuosavybėn </t>
  </si>
  <si>
    <t>Įvykdyta. Funkciją vykdo Miesto seniūnija bei Savivaldybės administracija</t>
  </si>
  <si>
    <t xml:space="preserve">Įvykdyta.Kompensacija skirta Kėdainių Šviesiajai, Akademijos ir Šėtos gimnazijoms, J.Paukštelio progimnazijai, Surviliškio V.Svirskio pagrindinei mokyklaib ei Suaugusiųjų ir jaunimo centrui </t>
  </si>
  <si>
    <t xml:space="preserve">Įvykdyta. Funkcija vykdyta visose seniūnijose </t>
  </si>
  <si>
    <t>Įvykdyta. Funkciją vykdo savivaldybės administracija</t>
  </si>
  <si>
    <t>Rezervo panaudojimo proc.</t>
  </si>
  <si>
    <t>Vykdoma. Parengtas Labūnavos mokyklos atnaujinimo techninis darbo projektas, vykdyti mokyklos pastato stogo apšiltinimo, langų bei durų keitimo darbai, apšiltinta 1 lauko "Dobiliuko" siena</t>
  </si>
  <si>
    <t xml:space="preserve">Įvykdyta. 2015 m. lovadienių poreikis buvo mažesnis, paslauga suteikta 48 vaikams, kuriems buvo reikalinga slauga ligoninėje </t>
  </si>
  <si>
    <t>Įvykdyta. 5 seniūnijose naikintas Sosnovskio barštis, Nevėžio upės vandeniu papildytas Kraujupio upelis, gatvių laistyti vasarą poreikio nebuvo</t>
  </si>
  <si>
    <t>Žiniasklaidos kanalų  skaičius, kuriais viešinta informacija</t>
  </si>
  <si>
    <t xml:space="preserve">Įvykdyta. Informacija apie savivaldybės vykdomą veiklą viešinta respublikinėje, vietinėje spaudoje, televizijoje, internete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</si>
</sst>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80" formatCode="0.0"/>
    <numFmt numFmtId="189" formatCode="#,##0.0"/>
    <numFmt numFmtId="198" formatCode="0.0%"/>
  </numFmts>
  <fonts count="27" x14ac:knownFonts="1">
    <font>
      <sz val="10"/>
      <name val="Arial"/>
      <charset val="186"/>
    </font>
    <font>
      <sz val="10"/>
      <name val="Times New Roman"/>
      <family val="1"/>
      <charset val="186"/>
    </font>
    <font>
      <b/>
      <sz val="10"/>
      <name val="Times New Roman"/>
      <family val="1"/>
      <charset val="186"/>
    </font>
    <font>
      <sz val="9"/>
      <name val="Times New Roman"/>
      <family val="1"/>
      <charset val="186"/>
    </font>
    <font>
      <sz val="8"/>
      <name val="Arial"/>
      <family val="2"/>
      <charset val="186"/>
    </font>
    <font>
      <b/>
      <sz val="9"/>
      <name val="Times New Roman"/>
      <family val="1"/>
      <charset val="186"/>
    </font>
    <font>
      <sz val="10"/>
      <name val="Arial"/>
      <family val="2"/>
      <charset val="186"/>
    </font>
    <font>
      <sz val="8"/>
      <name val="Times New Roman"/>
      <family val="1"/>
      <charset val="186"/>
    </font>
    <font>
      <sz val="9"/>
      <name val="Arial"/>
      <family val="2"/>
      <charset val="186"/>
    </font>
    <font>
      <sz val="12"/>
      <name val="Times New Roman"/>
      <family val="1"/>
      <charset val="186"/>
    </font>
    <font>
      <b/>
      <sz val="12"/>
      <name val="Times New Roman"/>
      <family val="1"/>
      <charset val="186"/>
    </font>
    <font>
      <sz val="8"/>
      <name val="Arial"/>
      <family val="2"/>
      <charset val="186"/>
    </font>
    <font>
      <i/>
      <sz val="10"/>
      <name val="Times New Roman"/>
      <family val="1"/>
      <charset val="186"/>
    </font>
    <font>
      <sz val="8"/>
      <name val="Arial"/>
      <family val="2"/>
      <charset val="186"/>
    </font>
    <font>
      <i/>
      <sz val="9"/>
      <name val="Times New Roman"/>
      <family val="1"/>
      <charset val="186"/>
    </font>
    <font>
      <i/>
      <sz val="8"/>
      <name val="Times New Roman"/>
      <family val="1"/>
      <charset val="186"/>
    </font>
    <font>
      <i/>
      <sz val="9"/>
      <name val="Arial"/>
      <family val="2"/>
      <charset val="186"/>
    </font>
    <font>
      <b/>
      <sz val="8"/>
      <name val="Times New Roman"/>
      <family val="1"/>
      <charset val="186"/>
    </font>
    <font>
      <sz val="11"/>
      <name val="Times New Roman"/>
      <family val="1"/>
      <charset val="186"/>
    </font>
    <font>
      <sz val="8.5"/>
      <name val="Times New Roman"/>
      <family val="1"/>
      <charset val="186"/>
    </font>
    <font>
      <b/>
      <sz val="11"/>
      <name val="Times New Roman"/>
      <family val="1"/>
      <charset val="186"/>
    </font>
    <font>
      <sz val="10"/>
      <color indexed="9"/>
      <name val="Times New Roman"/>
      <family val="1"/>
      <charset val="186"/>
    </font>
    <font>
      <vertAlign val="superscript"/>
      <sz val="10"/>
      <name val="Times New Roman"/>
      <family val="1"/>
      <charset val="186"/>
    </font>
    <font>
      <b/>
      <sz val="10"/>
      <color rgb="FFFF0000"/>
      <name val="Times New Roman"/>
      <family val="1"/>
      <charset val="186"/>
    </font>
    <font>
      <sz val="10"/>
      <color rgb="FFFF0000"/>
      <name val="Times New Roman"/>
      <family val="1"/>
      <charset val="186"/>
    </font>
    <font>
      <sz val="9"/>
      <color theme="0"/>
      <name val="Times New Roman"/>
      <family val="1"/>
      <charset val="186"/>
    </font>
    <font>
      <sz val="10"/>
      <color theme="0"/>
      <name val="Times New Roman"/>
      <family val="1"/>
      <charset val="186"/>
    </font>
  </fonts>
  <fills count="16">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51"/>
        <bgColor indexed="64"/>
      </patternFill>
    </fill>
    <fill>
      <patternFill patternType="solid">
        <fgColor indexed="9"/>
        <bgColor indexed="26"/>
      </patternFill>
    </fill>
    <fill>
      <patternFill patternType="solid">
        <fgColor indexed="9"/>
        <bgColor indexed="9"/>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rgb="FFFFFFFF"/>
        <bgColor indexed="64"/>
      </patternFill>
    </fill>
    <fill>
      <patternFill patternType="solid">
        <fgColor rgb="FFFFC000"/>
        <bgColor indexed="64"/>
      </patternFill>
    </fill>
    <fill>
      <patternFill patternType="solid">
        <fgColor theme="4" tint="0.59999389629810485"/>
        <bgColor indexed="64"/>
      </patternFill>
    </fill>
    <fill>
      <patternFill patternType="solid">
        <fgColor theme="5" tint="0.399975585192419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8"/>
      </left>
      <right style="thin">
        <color indexed="8"/>
      </right>
      <top/>
      <bottom style="thin">
        <color indexed="8"/>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s>
  <cellStyleXfs count="5">
    <xf numFmtId="0" fontId="0" fillId="0" borderId="0"/>
    <xf numFmtId="0" fontId="6" fillId="0" borderId="0"/>
    <xf numFmtId="0" fontId="6" fillId="0" borderId="0"/>
    <xf numFmtId="0" fontId="1" fillId="0" borderId="0"/>
    <xf numFmtId="0" fontId="6" fillId="0" borderId="0"/>
  </cellStyleXfs>
  <cellXfs count="798">
    <xf numFmtId="0" fontId="0" fillId="0" borderId="0" xfId="0"/>
    <xf numFmtId="0" fontId="1" fillId="0" borderId="1" xfId="0" applyFont="1" applyBorder="1" applyAlignment="1">
      <alignment vertical="top" wrapText="1"/>
    </xf>
    <xf numFmtId="0" fontId="3" fillId="0" borderId="0" xfId="0" applyFont="1"/>
    <xf numFmtId="49" fontId="3" fillId="0" borderId="1" xfId="0" applyNumberFormat="1" applyFont="1" applyBorder="1" applyAlignment="1">
      <alignment vertical="top" wrapText="1"/>
    </xf>
    <xf numFmtId="49" fontId="5" fillId="0" borderId="1" xfId="0" applyNumberFormat="1" applyFont="1" applyBorder="1" applyAlignment="1">
      <alignment horizontal="right" vertical="top" wrapText="1"/>
    </xf>
    <xf numFmtId="0" fontId="3" fillId="0" borderId="1" xfId="0" applyFont="1" applyBorder="1" applyAlignment="1">
      <alignment vertical="top" wrapText="1"/>
    </xf>
    <xf numFmtId="180" fontId="3" fillId="0" borderId="1" xfId="0" applyNumberFormat="1" applyFont="1" applyBorder="1" applyAlignment="1">
      <alignment vertical="top" wrapText="1"/>
    </xf>
    <xf numFmtId="180" fontId="5" fillId="0" borderId="1" xfId="0" applyNumberFormat="1" applyFont="1" applyBorder="1" applyAlignment="1">
      <alignment vertical="top" wrapText="1"/>
    </xf>
    <xf numFmtId="180" fontId="5" fillId="0" borderId="1" xfId="0" applyNumberFormat="1" applyFont="1" applyBorder="1" applyAlignment="1">
      <alignment horizontal="right" vertical="top" wrapText="1"/>
    </xf>
    <xf numFmtId="0" fontId="7" fillId="0" borderId="0" xfId="0" applyFont="1"/>
    <xf numFmtId="0" fontId="8" fillId="0" borderId="0" xfId="0" applyFont="1"/>
    <xf numFmtId="0" fontId="7" fillId="2" borderId="0" xfId="0" applyFont="1" applyFill="1"/>
    <xf numFmtId="0" fontId="8" fillId="0" borderId="1" xfId="0" applyFont="1" applyBorder="1"/>
    <xf numFmtId="0" fontId="9" fillId="0" borderId="0" xfId="0" applyFont="1"/>
    <xf numFmtId="0" fontId="1" fillId="2" borderId="1" xfId="0" applyFont="1" applyFill="1" applyBorder="1" applyAlignment="1">
      <alignment vertical="top" wrapText="1"/>
    </xf>
    <xf numFmtId="0" fontId="1" fillId="0" borderId="0" xfId="0" applyFont="1"/>
    <xf numFmtId="0" fontId="1" fillId="2" borderId="0" xfId="0" applyFont="1" applyFill="1"/>
    <xf numFmtId="0" fontId="6" fillId="0" borderId="0" xfId="0" applyFont="1"/>
    <xf numFmtId="180" fontId="1" fillId="0" borderId="0" xfId="0" applyNumberFormat="1" applyFont="1"/>
    <xf numFmtId="180" fontId="9" fillId="0" borderId="0" xfId="0" applyNumberFormat="1" applyFont="1"/>
    <xf numFmtId="180" fontId="2" fillId="2" borderId="1" xfId="0" applyNumberFormat="1" applyFont="1" applyFill="1" applyBorder="1" applyAlignment="1">
      <alignment horizontal="right" vertical="top"/>
    </xf>
    <xf numFmtId="49" fontId="2" fillId="0" borderId="1" xfId="0" applyNumberFormat="1" applyFont="1" applyBorder="1" applyAlignment="1">
      <alignment horizontal="right" vertical="top" wrapText="1"/>
    </xf>
    <xf numFmtId="49" fontId="3" fillId="0" borderId="1" xfId="0" applyNumberFormat="1" applyFont="1" applyFill="1" applyBorder="1" applyAlignment="1">
      <alignment vertical="top" wrapText="1"/>
    </xf>
    <xf numFmtId="0" fontId="0" fillId="2" borderId="0" xfId="0" applyFill="1"/>
    <xf numFmtId="0" fontId="3" fillId="0" borderId="0" xfId="0" applyFont="1" applyFill="1"/>
    <xf numFmtId="49" fontId="1" fillId="0" borderId="1" xfId="0" applyNumberFormat="1" applyFont="1" applyBorder="1" applyAlignment="1">
      <alignment horizontal="left" vertical="top" wrapText="1"/>
    </xf>
    <xf numFmtId="49" fontId="1" fillId="0" borderId="1" xfId="0" applyNumberFormat="1" applyFont="1" applyBorder="1" applyAlignment="1">
      <alignment vertical="top" wrapText="1"/>
    </xf>
    <xf numFmtId="49" fontId="1" fillId="0" borderId="1" xfId="0" applyNumberFormat="1" applyFont="1" applyFill="1" applyBorder="1" applyAlignment="1">
      <alignment vertical="top" wrapText="1"/>
    </xf>
    <xf numFmtId="49" fontId="1" fillId="2" borderId="1" xfId="0" applyNumberFormat="1" applyFont="1" applyFill="1" applyBorder="1" applyAlignment="1">
      <alignment vertical="top" wrapText="1"/>
    </xf>
    <xf numFmtId="0" fontId="2" fillId="0" borderId="1" xfId="0" applyFont="1" applyBorder="1" applyAlignment="1">
      <alignment vertical="top" wrapText="1"/>
    </xf>
    <xf numFmtId="49" fontId="1" fillId="0" borderId="1" xfId="0" applyNumberFormat="1" applyFont="1" applyFill="1" applyBorder="1" applyAlignment="1">
      <alignment horizontal="left" vertical="top" wrapText="1"/>
    </xf>
    <xf numFmtId="49" fontId="1" fillId="2" borderId="1" xfId="0" applyNumberFormat="1" applyFont="1" applyFill="1" applyBorder="1" applyAlignment="1">
      <alignment horizontal="left" vertical="top" wrapText="1"/>
    </xf>
    <xf numFmtId="0" fontId="1" fillId="0" borderId="0" xfId="0" applyFont="1" applyFill="1"/>
    <xf numFmtId="49" fontId="1" fillId="0" borderId="1" xfId="3" applyNumberFormat="1" applyFont="1" applyFill="1" applyBorder="1" applyAlignment="1">
      <alignment horizontal="left" vertical="top" wrapText="1"/>
    </xf>
    <xf numFmtId="49" fontId="2" fillId="2" borderId="1" xfId="0" applyNumberFormat="1" applyFont="1" applyFill="1" applyBorder="1" applyAlignment="1">
      <alignment horizontal="right" vertical="top" wrapText="1"/>
    </xf>
    <xf numFmtId="0" fontId="7" fillId="0" borderId="0" xfId="0" applyFont="1" applyAlignment="1">
      <alignment vertical="top"/>
    </xf>
    <xf numFmtId="0" fontId="1" fillId="0" borderId="0" xfId="0" applyFont="1" applyAlignment="1">
      <alignment vertical="top"/>
    </xf>
    <xf numFmtId="0" fontId="1" fillId="2" borderId="0" xfId="0" applyFont="1" applyFill="1" applyAlignment="1">
      <alignment vertical="top"/>
    </xf>
    <xf numFmtId="49" fontId="3" fillId="2" borderId="1" xfId="0" applyNumberFormat="1" applyFont="1" applyFill="1" applyBorder="1" applyAlignment="1">
      <alignment horizontal="left" vertical="top" wrapText="1"/>
    </xf>
    <xf numFmtId="180" fontId="1" fillId="0" borderId="0" xfId="0" applyNumberFormat="1" applyFont="1" applyFill="1"/>
    <xf numFmtId="0" fontId="8" fillId="0" borderId="0" xfId="0" applyFont="1" applyFill="1"/>
    <xf numFmtId="180" fontId="1" fillId="7" borderId="1" xfId="0" applyNumberFormat="1" applyFont="1" applyFill="1" applyBorder="1" applyAlignment="1">
      <alignment horizontal="right" vertical="top" wrapText="1"/>
    </xf>
    <xf numFmtId="0" fontId="1" fillId="7" borderId="0" xfId="0" applyFont="1" applyFill="1" applyAlignment="1">
      <alignment vertical="top"/>
    </xf>
    <xf numFmtId="180" fontId="10" fillId="2" borderId="0" xfId="0" applyNumberFormat="1" applyFont="1" applyFill="1"/>
    <xf numFmtId="0" fontId="2" fillId="0" borderId="0" xfId="0" applyFont="1"/>
    <xf numFmtId="0" fontId="10" fillId="0" borderId="0" xfId="0" applyFont="1"/>
    <xf numFmtId="180" fontId="1" fillId="7" borderId="1" xfId="3" applyNumberFormat="1" applyFont="1" applyFill="1" applyBorder="1" applyAlignment="1">
      <alignment horizontal="right" vertical="top" wrapText="1"/>
    </xf>
    <xf numFmtId="0" fontId="12" fillId="0" borderId="0" xfId="0" applyFont="1" applyAlignment="1">
      <alignment vertical="top"/>
    </xf>
    <xf numFmtId="180" fontId="2" fillId="7" borderId="1" xfId="0" applyNumberFormat="1" applyFont="1" applyFill="1" applyBorder="1" applyAlignment="1">
      <alignment horizontal="left" vertical="top" wrapText="1"/>
    </xf>
    <xf numFmtId="0" fontId="7" fillId="0" borderId="0" xfId="0" applyFont="1" applyAlignment="1">
      <alignment horizontal="center"/>
    </xf>
    <xf numFmtId="49" fontId="1" fillId="7" borderId="1" xfId="3" applyNumberFormat="1" applyFont="1" applyFill="1" applyBorder="1" applyAlignment="1">
      <alignment horizontal="left" vertical="top" wrapText="1"/>
    </xf>
    <xf numFmtId="3" fontId="1" fillId="2" borderId="1" xfId="0" applyNumberFormat="1" applyFont="1" applyFill="1" applyBorder="1" applyAlignment="1">
      <alignment vertical="top"/>
    </xf>
    <xf numFmtId="3" fontId="1" fillId="8" borderId="1" xfId="0" applyNumberFormat="1" applyFont="1" applyFill="1" applyBorder="1" applyAlignment="1">
      <alignment vertical="top"/>
    </xf>
    <xf numFmtId="3" fontId="1" fillId="7" borderId="1" xfId="0" applyNumberFormat="1" applyFont="1" applyFill="1" applyBorder="1" applyAlignment="1">
      <alignment vertical="top"/>
    </xf>
    <xf numFmtId="3" fontId="2" fillId="2" borderId="1" xfId="0" applyNumberFormat="1" applyFont="1" applyFill="1" applyBorder="1" applyAlignment="1">
      <alignment vertical="top"/>
    </xf>
    <xf numFmtId="3" fontId="1" fillId="0" borderId="1" xfId="0" applyNumberFormat="1" applyFont="1" applyFill="1" applyBorder="1" applyAlignment="1">
      <alignment horizontal="right" vertical="top" wrapText="1"/>
    </xf>
    <xf numFmtId="3" fontId="1" fillId="2" borderId="1" xfId="0" applyNumberFormat="1" applyFont="1" applyFill="1" applyBorder="1" applyAlignment="1">
      <alignment horizontal="right" vertical="top" wrapText="1"/>
    </xf>
    <xf numFmtId="0" fontId="1" fillId="0" borderId="0" xfId="0" applyFont="1" applyAlignment="1">
      <alignment horizontal="center"/>
    </xf>
    <xf numFmtId="180" fontId="1" fillId="2" borderId="1" xfId="0" applyNumberFormat="1" applyFont="1" applyFill="1" applyBorder="1" applyAlignment="1">
      <alignment horizontal="center" vertical="top"/>
    </xf>
    <xf numFmtId="3" fontId="2" fillId="3" borderId="2" xfId="0" applyNumberFormat="1" applyFont="1" applyFill="1" applyBorder="1" applyAlignment="1">
      <alignment vertical="top"/>
    </xf>
    <xf numFmtId="3" fontId="1" fillId="0" borderId="1" xfId="0" applyNumberFormat="1" applyFont="1" applyBorder="1" applyAlignment="1">
      <alignment vertical="top"/>
    </xf>
    <xf numFmtId="3" fontId="1" fillId="0" borderId="1" xfId="0" applyNumberFormat="1" applyFont="1" applyFill="1" applyBorder="1" applyAlignment="1">
      <alignment vertical="top" wrapText="1"/>
    </xf>
    <xf numFmtId="3" fontId="1" fillId="8" borderId="1" xfId="0" applyNumberFormat="1" applyFont="1" applyFill="1" applyBorder="1" applyAlignment="1">
      <alignment vertical="top" wrapText="1"/>
    </xf>
    <xf numFmtId="3" fontId="1" fillId="0" borderId="1" xfId="0" applyNumberFormat="1" applyFont="1" applyBorder="1" applyAlignment="1">
      <alignment vertical="top" wrapText="1"/>
    </xf>
    <xf numFmtId="3" fontId="2" fillId="3" borderId="1" xfId="0" applyNumberFormat="1" applyFont="1" applyFill="1" applyBorder="1" applyAlignment="1">
      <alignment vertical="top"/>
    </xf>
    <xf numFmtId="3" fontId="2" fillId="8" borderId="1" xfId="0" applyNumberFormat="1" applyFont="1" applyFill="1" applyBorder="1" applyAlignment="1">
      <alignment horizontal="right" vertical="top" wrapText="1"/>
    </xf>
    <xf numFmtId="3" fontId="1" fillId="0" borderId="0" xfId="0" applyNumberFormat="1" applyFont="1" applyAlignment="1">
      <alignment vertical="top"/>
    </xf>
    <xf numFmtId="3" fontId="1" fillId="2" borderId="1" xfId="0" applyNumberFormat="1" applyFont="1" applyFill="1" applyBorder="1" applyAlignment="1">
      <alignment vertical="top" wrapText="1"/>
    </xf>
    <xf numFmtId="3" fontId="2" fillId="2" borderId="1" xfId="0" applyNumberFormat="1" applyFont="1" applyFill="1" applyBorder="1" applyAlignment="1">
      <alignment horizontal="right" vertical="top" wrapText="1"/>
    </xf>
    <xf numFmtId="3" fontId="2" fillId="2" borderId="1" xfId="0" applyNumberFormat="1" applyFont="1" applyFill="1" applyBorder="1" applyAlignment="1">
      <alignment vertical="top" wrapText="1"/>
    </xf>
    <xf numFmtId="3" fontId="1" fillId="0" borderId="1" xfId="0" applyNumberFormat="1" applyFont="1" applyBorder="1" applyAlignment="1">
      <alignment horizontal="right" vertical="top" wrapText="1"/>
    </xf>
    <xf numFmtId="3" fontId="1" fillId="8" borderId="1" xfId="0" applyNumberFormat="1" applyFont="1" applyFill="1" applyBorder="1" applyAlignment="1">
      <alignment horizontal="right" vertical="top" wrapText="1"/>
    </xf>
    <xf numFmtId="3" fontId="1" fillId="8" borderId="1" xfId="0" applyNumberFormat="1" applyFont="1" applyFill="1" applyBorder="1"/>
    <xf numFmtId="49" fontId="1" fillId="2" borderId="3" xfId="0" applyNumberFormat="1" applyFont="1" applyFill="1" applyBorder="1" applyAlignment="1">
      <alignment vertical="top" wrapText="1"/>
    </xf>
    <xf numFmtId="0" fontId="1" fillId="2" borderId="4" xfId="0" applyFont="1" applyFill="1" applyBorder="1" applyAlignment="1">
      <alignment vertical="top" wrapText="1"/>
    </xf>
    <xf numFmtId="0" fontId="3" fillId="0" borderId="1" xfId="0" applyFont="1" applyBorder="1" applyAlignment="1">
      <alignment horizontal="left" vertical="top" wrapText="1"/>
    </xf>
    <xf numFmtId="3" fontId="12" fillId="2" borderId="1" xfId="0" applyNumberFormat="1" applyFont="1" applyFill="1" applyBorder="1" applyAlignment="1">
      <alignment horizontal="right" vertical="top" wrapText="1"/>
    </xf>
    <xf numFmtId="0" fontId="16" fillId="0" borderId="0" xfId="0" applyFont="1"/>
    <xf numFmtId="0" fontId="1" fillId="0" borderId="1" xfId="0" applyFont="1" applyBorder="1" applyAlignment="1">
      <alignment horizontal="left" vertical="top" wrapText="1"/>
    </xf>
    <xf numFmtId="49" fontId="12" fillId="0" borderId="1" xfId="0" applyNumberFormat="1" applyFont="1" applyBorder="1" applyAlignment="1">
      <alignment vertical="top" wrapText="1"/>
    </xf>
    <xf numFmtId="0" fontId="12" fillId="0" borderId="1" xfId="0" applyFont="1" applyBorder="1" applyAlignment="1">
      <alignment horizontal="left" vertical="top" wrapText="1"/>
    </xf>
    <xf numFmtId="3" fontId="12" fillId="0" borderId="1" xfId="0" applyNumberFormat="1" applyFont="1" applyFill="1" applyBorder="1" applyAlignment="1">
      <alignment vertical="top" wrapText="1"/>
    </xf>
    <xf numFmtId="49" fontId="1" fillId="0" borderId="3" xfId="0" applyNumberFormat="1" applyFont="1" applyBorder="1" applyAlignment="1">
      <alignment vertical="top" wrapText="1"/>
    </xf>
    <xf numFmtId="0" fontId="1" fillId="0" borderId="4" xfId="0" applyFont="1" applyBorder="1" applyAlignment="1">
      <alignment horizontal="left" vertical="top" wrapText="1"/>
    </xf>
    <xf numFmtId="3" fontId="0" fillId="0" borderId="0" xfId="0" applyNumberFormat="1"/>
    <xf numFmtId="1" fontId="6" fillId="2" borderId="0" xfId="0" applyNumberFormat="1" applyFont="1" applyFill="1"/>
    <xf numFmtId="3" fontId="3" fillId="2" borderId="1" xfId="0" applyNumberFormat="1" applyFont="1" applyFill="1" applyBorder="1" applyAlignment="1">
      <alignment vertical="top"/>
    </xf>
    <xf numFmtId="3" fontId="5" fillId="8" borderId="1" xfId="0" applyNumberFormat="1" applyFont="1" applyFill="1" applyBorder="1" applyAlignment="1">
      <alignment vertical="top" wrapText="1"/>
    </xf>
    <xf numFmtId="3" fontId="5" fillId="3" borderId="2" xfId="0" applyNumberFormat="1" applyFont="1" applyFill="1" applyBorder="1" applyAlignment="1">
      <alignment vertical="top"/>
    </xf>
    <xf numFmtId="3" fontId="3" fillId="0" borderId="1" xfId="0" applyNumberFormat="1" applyFont="1" applyBorder="1" applyAlignment="1">
      <alignment vertical="top"/>
    </xf>
    <xf numFmtId="3" fontId="5" fillId="3" borderId="1" xfId="0" applyNumberFormat="1" applyFont="1" applyFill="1" applyBorder="1" applyAlignment="1">
      <alignment vertical="top"/>
    </xf>
    <xf numFmtId="3" fontId="1" fillId="2" borderId="0" xfId="1" applyNumberFormat="1" applyFont="1" applyFill="1" applyBorder="1" applyAlignment="1">
      <alignment vertical="top"/>
    </xf>
    <xf numFmtId="3" fontId="3" fillId="7" borderId="1" xfId="0" applyNumberFormat="1" applyFont="1" applyFill="1" applyBorder="1" applyAlignment="1">
      <alignment vertical="top"/>
    </xf>
    <xf numFmtId="3" fontId="3" fillId="0" borderId="0" xfId="0" applyNumberFormat="1" applyFont="1"/>
    <xf numFmtId="3" fontId="3" fillId="0" borderId="1" xfId="0" applyNumberFormat="1" applyFont="1" applyFill="1" applyBorder="1" applyAlignment="1">
      <alignment vertical="top"/>
    </xf>
    <xf numFmtId="3" fontId="1" fillId="0" borderId="1" xfId="0" applyNumberFormat="1" applyFont="1" applyFill="1" applyBorder="1" applyAlignment="1">
      <alignment vertical="top"/>
    </xf>
    <xf numFmtId="1" fontId="3" fillId="0" borderId="0" xfId="0" applyNumberFormat="1" applyFont="1"/>
    <xf numFmtId="3" fontId="1" fillId="0" borderId="0" xfId="0" applyNumberFormat="1" applyFont="1"/>
    <xf numFmtId="3" fontId="2" fillId="0" borderId="1" xfId="0" applyNumberFormat="1" applyFont="1" applyBorder="1" applyAlignment="1">
      <alignment vertical="top" wrapText="1"/>
    </xf>
    <xf numFmtId="3" fontId="1" fillId="7" borderId="1" xfId="0" applyNumberFormat="1" applyFont="1" applyFill="1" applyBorder="1" applyAlignment="1">
      <alignment vertical="top" wrapText="1"/>
    </xf>
    <xf numFmtId="3" fontId="5" fillId="0" borderId="1" xfId="0" applyNumberFormat="1" applyFont="1" applyBorder="1" applyAlignment="1">
      <alignment vertical="top" wrapText="1"/>
    </xf>
    <xf numFmtId="0" fontId="3" fillId="0" borderId="1" xfId="0" applyFont="1" applyFill="1" applyBorder="1" applyAlignment="1">
      <alignment horizontal="left" vertical="top" wrapText="1"/>
    </xf>
    <xf numFmtId="0" fontId="4" fillId="0" borderId="0" xfId="0" applyFont="1"/>
    <xf numFmtId="3" fontId="4" fillId="0" borderId="0" xfId="0" applyNumberFormat="1" applyFont="1"/>
    <xf numFmtId="3" fontId="2" fillId="9" borderId="2" xfId="0" applyNumberFormat="1" applyFont="1" applyFill="1" applyBorder="1" applyAlignment="1">
      <alignment vertical="top"/>
    </xf>
    <xf numFmtId="3" fontId="2" fillId="0" borderId="1" xfId="0" applyNumberFormat="1" applyFont="1" applyBorder="1" applyAlignment="1">
      <alignment horizontal="right" vertical="top" wrapText="1"/>
    </xf>
    <xf numFmtId="3" fontId="2" fillId="0" borderId="1" xfId="0" applyNumberFormat="1" applyFont="1" applyFill="1" applyBorder="1" applyAlignment="1">
      <alignment horizontal="right" vertical="top" wrapText="1"/>
    </xf>
    <xf numFmtId="3" fontId="2" fillId="0" borderId="1" xfId="0" applyNumberFormat="1" applyFont="1" applyFill="1" applyBorder="1" applyAlignment="1">
      <alignment vertical="top" wrapText="1"/>
    </xf>
    <xf numFmtId="3" fontId="3" fillId="0" borderId="1" xfId="0" applyNumberFormat="1" applyFont="1" applyBorder="1" applyAlignment="1">
      <alignment vertical="top" wrapText="1"/>
    </xf>
    <xf numFmtId="180" fontId="14" fillId="0" borderId="1" xfId="0" applyNumberFormat="1" applyFont="1" applyBorder="1" applyAlignment="1">
      <alignment vertical="top" wrapText="1"/>
    </xf>
    <xf numFmtId="3" fontId="14" fillId="0" borderId="1" xfId="0" applyNumberFormat="1" applyFont="1" applyFill="1" applyBorder="1" applyAlignment="1">
      <alignment horizontal="right" vertical="top" wrapText="1"/>
    </xf>
    <xf numFmtId="3" fontId="1" fillId="2" borderId="1" xfId="3" applyNumberFormat="1" applyFont="1" applyFill="1" applyBorder="1" applyAlignment="1">
      <alignment vertical="top" wrapText="1"/>
    </xf>
    <xf numFmtId="3" fontId="1" fillId="0" borderId="1" xfId="3" applyNumberFormat="1" applyFont="1" applyFill="1" applyBorder="1" applyAlignment="1">
      <alignment vertical="top" wrapText="1"/>
    </xf>
    <xf numFmtId="3" fontId="1" fillId="0" borderId="1" xfId="3" applyNumberFormat="1" applyFont="1" applyFill="1" applyBorder="1" applyAlignment="1">
      <alignment horizontal="right" vertical="top" wrapText="1"/>
    </xf>
    <xf numFmtId="0" fontId="3" fillId="0" borderId="0" xfId="0" applyFont="1" applyAlignment="1">
      <alignment horizontal="left"/>
    </xf>
    <xf numFmtId="0" fontId="1" fillId="0" borderId="0" xfId="0" applyFont="1" applyAlignment="1">
      <alignment horizontal="left"/>
    </xf>
    <xf numFmtId="1" fontId="1" fillId="7" borderId="1" xfId="3" applyNumberFormat="1" applyFont="1" applyFill="1" applyBorder="1" applyAlignment="1">
      <alignment horizontal="right" vertical="top" wrapText="1"/>
    </xf>
    <xf numFmtId="3" fontId="1" fillId="7" borderId="1" xfId="3" applyNumberFormat="1" applyFont="1" applyFill="1" applyBorder="1" applyAlignment="1">
      <alignment horizontal="right" vertical="top" wrapText="1"/>
    </xf>
    <xf numFmtId="3" fontId="2" fillId="7" borderId="1" xfId="0" applyNumberFormat="1" applyFont="1" applyFill="1" applyBorder="1" applyAlignment="1">
      <alignment vertical="top" wrapText="1"/>
    </xf>
    <xf numFmtId="1" fontId="1" fillId="7" borderId="1" xfId="3" applyNumberFormat="1" applyFont="1" applyFill="1" applyBorder="1" applyAlignment="1">
      <alignment vertical="top" wrapText="1"/>
    </xf>
    <xf numFmtId="3" fontId="1" fillId="7" borderId="1" xfId="3" applyNumberFormat="1" applyFont="1" applyFill="1" applyBorder="1" applyAlignment="1">
      <alignment vertical="top" wrapText="1"/>
    </xf>
    <xf numFmtId="0" fontId="1" fillId="0" borderId="0" xfId="0" applyFont="1" applyAlignment="1">
      <alignment horizontal="right"/>
    </xf>
    <xf numFmtId="1" fontId="1" fillId="2" borderId="0" xfId="0" applyNumberFormat="1" applyFont="1" applyFill="1" applyAlignment="1"/>
    <xf numFmtId="3" fontId="2" fillId="7" borderId="1" xfId="0" applyNumberFormat="1" applyFont="1" applyFill="1" applyBorder="1" applyAlignment="1">
      <alignment vertical="top"/>
    </xf>
    <xf numFmtId="3" fontId="1" fillId="7" borderId="1" xfId="0" applyNumberFormat="1" applyFont="1" applyFill="1" applyBorder="1" applyAlignment="1">
      <alignment horizontal="right" vertical="top" wrapText="1"/>
    </xf>
    <xf numFmtId="3" fontId="2" fillId="7" borderId="1" xfId="0" applyNumberFormat="1" applyFont="1" applyFill="1" applyBorder="1" applyAlignment="1">
      <alignment horizontal="right" vertical="top" wrapText="1"/>
    </xf>
    <xf numFmtId="3" fontId="1" fillId="10" borderId="1" xfId="0" applyNumberFormat="1" applyFont="1" applyFill="1" applyBorder="1" applyAlignment="1">
      <alignment horizontal="right" vertical="top" wrapText="1"/>
    </xf>
    <xf numFmtId="3" fontId="12" fillId="7" borderId="1" xfId="0" applyNumberFormat="1" applyFont="1" applyFill="1" applyBorder="1" applyAlignment="1">
      <alignment horizontal="right" vertical="top" wrapText="1"/>
    </xf>
    <xf numFmtId="180" fontId="2" fillId="0" borderId="1" xfId="0" applyNumberFormat="1" applyFont="1" applyFill="1" applyBorder="1" applyAlignment="1">
      <alignment horizontal="left" vertical="top" wrapText="1"/>
    </xf>
    <xf numFmtId="180" fontId="17" fillId="0" borderId="1" xfId="0" applyNumberFormat="1" applyFont="1" applyFill="1" applyBorder="1" applyAlignment="1">
      <alignment horizontal="left" vertical="top" wrapText="1"/>
    </xf>
    <xf numFmtId="0" fontId="7" fillId="0" borderId="0" xfId="0" applyFont="1" applyAlignment="1">
      <alignment vertical="top" wrapText="1"/>
    </xf>
    <xf numFmtId="0" fontId="3" fillId="0" borderId="0" xfId="0" applyFont="1" applyAlignment="1">
      <alignment vertical="top" wrapText="1"/>
    </xf>
    <xf numFmtId="180" fontId="0" fillId="0" borderId="1" xfId="0" applyNumberFormat="1" applyBorder="1"/>
    <xf numFmtId="0" fontId="0" fillId="0" borderId="1" xfId="0" applyBorder="1"/>
    <xf numFmtId="3" fontId="2" fillId="11" borderId="1" xfId="0" applyNumberFormat="1" applyFont="1" applyFill="1" applyBorder="1" applyAlignment="1">
      <alignment vertical="top" wrapText="1"/>
    </xf>
    <xf numFmtId="3" fontId="2" fillId="11" borderId="1" xfId="0" applyNumberFormat="1" applyFont="1" applyFill="1" applyBorder="1" applyAlignment="1">
      <alignment vertical="center"/>
    </xf>
    <xf numFmtId="0" fontId="1" fillId="11" borderId="1" xfId="0" applyFont="1" applyFill="1" applyBorder="1"/>
    <xf numFmtId="3" fontId="1" fillId="2" borderId="1" xfId="1" applyNumberFormat="1" applyFont="1" applyFill="1" applyBorder="1" applyAlignment="1">
      <alignment vertical="top"/>
    </xf>
    <xf numFmtId="3" fontId="1" fillId="7" borderId="1" xfId="1" applyNumberFormat="1" applyFont="1" applyFill="1" applyBorder="1" applyAlignment="1">
      <alignment vertical="top"/>
    </xf>
    <xf numFmtId="3" fontId="5" fillId="11" borderId="1" xfId="0" applyNumberFormat="1" applyFont="1" applyFill="1" applyBorder="1" applyAlignment="1">
      <alignment horizontal="right" vertical="top" wrapText="1"/>
    </xf>
    <xf numFmtId="49" fontId="2" fillId="11" borderId="4" xfId="0" applyNumberFormat="1" applyFont="1" applyFill="1" applyBorder="1" applyAlignment="1">
      <alignment vertical="top" wrapText="1"/>
    </xf>
    <xf numFmtId="3" fontId="2" fillId="11" borderId="1" xfId="0" applyNumberFormat="1" applyFont="1" applyFill="1" applyBorder="1" applyAlignment="1">
      <alignment horizontal="right" vertical="top" wrapText="1"/>
    </xf>
    <xf numFmtId="3" fontId="6" fillId="11" borderId="1" xfId="0" applyNumberFormat="1" applyFont="1" applyFill="1" applyBorder="1"/>
    <xf numFmtId="0" fontId="7" fillId="0" borderId="0" xfId="0" applyFont="1" applyBorder="1" applyAlignment="1">
      <alignment vertical="top"/>
    </xf>
    <xf numFmtId="0" fontId="1" fillId="0" borderId="0" xfId="0" applyFont="1" applyBorder="1" applyAlignment="1">
      <alignment vertical="top"/>
    </xf>
    <xf numFmtId="180" fontId="7" fillId="0" borderId="0" xfId="0" applyNumberFormat="1" applyFont="1" applyBorder="1" applyAlignment="1">
      <alignment vertical="top"/>
    </xf>
    <xf numFmtId="3" fontId="1" fillId="0" borderId="0" xfId="0" applyNumberFormat="1" applyFont="1" applyBorder="1" applyAlignment="1">
      <alignment vertical="top"/>
    </xf>
    <xf numFmtId="180" fontId="7" fillId="7" borderId="0" xfId="0" applyNumberFormat="1" applyFont="1" applyFill="1" applyBorder="1" applyAlignment="1">
      <alignment vertical="top"/>
    </xf>
    <xf numFmtId="0" fontId="1" fillId="7" borderId="0" xfId="0" applyFont="1" applyFill="1" applyBorder="1" applyAlignment="1">
      <alignment vertical="top"/>
    </xf>
    <xf numFmtId="3" fontId="1" fillId="7" borderId="0" xfId="0" applyNumberFormat="1" applyFont="1" applyFill="1" applyBorder="1" applyAlignment="1">
      <alignment vertical="top"/>
    </xf>
    <xf numFmtId="3" fontId="17" fillId="2" borderId="0" xfId="0" applyNumberFormat="1" applyFont="1" applyFill="1" applyBorder="1" applyAlignment="1">
      <alignment horizontal="right" vertical="top" wrapText="1"/>
    </xf>
    <xf numFmtId="0" fontId="15" fillId="0" borderId="0" xfId="0" applyFont="1" applyBorder="1" applyAlignment="1">
      <alignment vertical="top"/>
    </xf>
    <xf numFmtId="0" fontId="12" fillId="0" borderId="0" xfId="0" applyFont="1" applyBorder="1" applyAlignment="1">
      <alignment vertical="top"/>
    </xf>
    <xf numFmtId="3" fontId="2" fillId="7" borderId="0" xfId="0" applyNumberFormat="1" applyFont="1" applyFill="1" applyBorder="1" applyAlignment="1">
      <alignment horizontal="right" vertical="top" wrapText="1"/>
    </xf>
    <xf numFmtId="3" fontId="1" fillId="7" borderId="0" xfId="0" applyNumberFormat="1" applyFont="1" applyFill="1" applyBorder="1" applyAlignment="1">
      <alignment horizontal="right" vertical="top" wrapText="1"/>
    </xf>
    <xf numFmtId="3" fontId="3" fillId="0" borderId="0" xfId="0" applyNumberFormat="1" applyFont="1" applyBorder="1" applyAlignment="1">
      <alignment vertical="top"/>
    </xf>
    <xf numFmtId="0" fontId="4" fillId="11" borderId="1" xfId="0" applyFont="1" applyFill="1" applyBorder="1"/>
    <xf numFmtId="0" fontId="1" fillId="0" borderId="1" xfId="0" applyFont="1" applyFill="1" applyBorder="1" applyAlignment="1">
      <alignment vertical="top" wrapText="1"/>
    </xf>
    <xf numFmtId="180" fontId="5" fillId="7" borderId="0" xfId="0" applyNumberFormat="1" applyFont="1" applyFill="1" applyBorder="1" applyAlignment="1">
      <alignment vertical="top"/>
    </xf>
    <xf numFmtId="180" fontId="3" fillId="7" borderId="0" xfId="0" applyNumberFormat="1" applyFont="1" applyFill="1" applyBorder="1" applyAlignment="1">
      <alignment vertical="top"/>
    </xf>
    <xf numFmtId="0" fontId="3" fillId="7" borderId="0" xfId="0" applyFont="1" applyFill="1" applyBorder="1"/>
    <xf numFmtId="0" fontId="8" fillId="11" borderId="1" xfId="0" applyFont="1" applyFill="1" applyBorder="1"/>
    <xf numFmtId="0" fontId="1" fillId="0" borderId="1" xfId="0" applyFont="1" applyFill="1" applyBorder="1"/>
    <xf numFmtId="180" fontId="1" fillId="0" borderId="1" xfId="0" applyNumberFormat="1" applyFont="1" applyFill="1" applyBorder="1"/>
    <xf numFmtId="0" fontId="1" fillId="2" borderId="1" xfId="0" applyFont="1" applyFill="1" applyBorder="1" applyAlignment="1">
      <alignment horizontal="center" vertical="top" wrapText="1"/>
    </xf>
    <xf numFmtId="49" fontId="1" fillId="2" borderId="5" xfId="0" applyNumberFormat="1" applyFont="1" applyFill="1" applyBorder="1" applyAlignment="1">
      <alignment horizontal="left" vertical="top" wrapText="1"/>
    </xf>
    <xf numFmtId="49" fontId="1" fillId="2" borderId="5" xfId="0" applyNumberFormat="1" applyFont="1" applyFill="1" applyBorder="1" applyAlignment="1">
      <alignment horizontal="center" vertical="top" wrapText="1"/>
    </xf>
    <xf numFmtId="0" fontId="2" fillId="0" borderId="3" xfId="0" applyFont="1" applyBorder="1" applyAlignment="1"/>
    <xf numFmtId="0" fontId="2" fillId="0" borderId="6" xfId="0" applyFont="1" applyBorder="1" applyAlignment="1"/>
    <xf numFmtId="0" fontId="1" fillId="0" borderId="1" xfId="0" applyFont="1" applyFill="1" applyBorder="1" applyAlignment="1">
      <alignment horizontal="left" vertical="top" wrapText="1"/>
    </xf>
    <xf numFmtId="1" fontId="1" fillId="0" borderId="1" xfId="0" applyNumberFormat="1" applyFont="1" applyFill="1" applyBorder="1" applyAlignment="1">
      <alignment horizontal="center" vertical="top" wrapText="1"/>
    </xf>
    <xf numFmtId="1" fontId="1" fillId="2" borderId="1" xfId="0" applyNumberFormat="1" applyFont="1" applyFill="1" applyBorder="1" applyAlignment="1">
      <alignment horizontal="center" vertical="top" wrapText="1"/>
    </xf>
    <xf numFmtId="1" fontId="1" fillId="2" borderId="1" xfId="0" applyNumberFormat="1" applyFont="1" applyFill="1" applyBorder="1" applyAlignment="1">
      <alignment horizontal="left" vertical="top" wrapText="1"/>
    </xf>
    <xf numFmtId="3" fontId="1" fillId="2" borderId="1" xfId="0" applyNumberFormat="1" applyFont="1" applyFill="1" applyBorder="1" applyAlignment="1">
      <alignment horizontal="center" vertical="top" wrapText="1"/>
    </xf>
    <xf numFmtId="3" fontId="1" fillId="2" borderId="2" xfId="0" applyNumberFormat="1" applyFont="1" applyFill="1" applyBorder="1" applyAlignment="1">
      <alignment horizontal="center" vertical="top" wrapText="1"/>
    </xf>
    <xf numFmtId="3" fontId="1" fillId="2" borderId="2" xfId="0" applyNumberFormat="1" applyFont="1" applyFill="1" applyBorder="1" applyAlignment="1">
      <alignment vertical="top" wrapText="1"/>
    </xf>
    <xf numFmtId="0" fontId="1" fillId="0" borderId="0" xfId="0" applyFont="1" applyAlignment="1">
      <alignment vertical="top" wrapText="1"/>
    </xf>
    <xf numFmtId="3" fontId="1" fillId="11" borderId="1" xfId="0" applyNumberFormat="1" applyFont="1" applyFill="1" applyBorder="1" applyAlignment="1">
      <alignment vertical="top" wrapText="1"/>
    </xf>
    <xf numFmtId="3" fontId="1" fillId="2" borderId="0" xfId="0" applyNumberFormat="1" applyFont="1" applyFill="1" applyAlignment="1">
      <alignment vertical="top" wrapText="1"/>
    </xf>
    <xf numFmtId="180" fontId="1" fillId="2" borderId="5" xfId="0" applyNumberFormat="1" applyFont="1" applyFill="1" applyBorder="1" applyAlignment="1">
      <alignment vertical="top" wrapText="1"/>
    </xf>
    <xf numFmtId="1" fontId="1" fillId="2" borderId="5" xfId="0" applyNumberFormat="1" applyFont="1" applyFill="1" applyBorder="1" applyAlignment="1">
      <alignment horizontal="center" vertical="top"/>
    </xf>
    <xf numFmtId="0" fontId="1" fillId="0" borderId="0" xfId="0" applyFont="1" applyAlignment="1">
      <alignment horizontal="center" vertical="top" wrapText="1"/>
    </xf>
    <xf numFmtId="0" fontId="1" fillId="11" borderId="1" xfId="0" applyFont="1" applyFill="1" applyBorder="1" applyAlignment="1">
      <alignment horizontal="center" vertical="top" wrapText="1"/>
    </xf>
    <xf numFmtId="3" fontId="1" fillId="2" borderId="0" xfId="0" applyNumberFormat="1" applyFont="1" applyFill="1" applyAlignment="1">
      <alignment horizontal="center" vertical="top" wrapText="1"/>
    </xf>
    <xf numFmtId="0" fontId="1" fillId="0" borderId="0" xfId="0" applyNumberFormat="1" applyFont="1" applyAlignment="1">
      <alignment vertical="top"/>
    </xf>
    <xf numFmtId="0" fontId="1" fillId="11" borderId="1" xfId="0" applyNumberFormat="1" applyFont="1" applyFill="1" applyBorder="1" applyAlignment="1">
      <alignment vertical="top"/>
    </xf>
    <xf numFmtId="0" fontId="1" fillId="0" borderId="1" xfId="0" applyNumberFormat="1" applyFont="1" applyBorder="1" applyAlignment="1">
      <alignment vertical="top"/>
    </xf>
    <xf numFmtId="11" fontId="1" fillId="2" borderId="1" xfId="2" applyNumberFormat="1" applyFont="1" applyFill="1" applyBorder="1" applyAlignment="1">
      <alignment horizontal="left" vertical="top" wrapText="1"/>
    </xf>
    <xf numFmtId="0" fontId="1" fillId="0" borderId="0" xfId="0" applyNumberFormat="1" applyFont="1" applyAlignment="1">
      <alignment horizontal="center" vertical="top"/>
    </xf>
    <xf numFmtId="0" fontId="1" fillId="11" borderId="1" xfId="0" applyNumberFormat="1" applyFont="1" applyFill="1" applyBorder="1" applyAlignment="1">
      <alignment horizontal="center" vertical="top"/>
    </xf>
    <xf numFmtId="0" fontId="1" fillId="0" borderId="1" xfId="0" applyNumberFormat="1" applyFont="1" applyBorder="1" applyAlignment="1">
      <alignment horizontal="center" vertical="top"/>
    </xf>
    <xf numFmtId="0" fontId="1" fillId="0" borderId="1" xfId="0" applyFont="1" applyFill="1" applyBorder="1" applyAlignment="1">
      <alignment horizontal="center" vertical="top" wrapText="1"/>
    </xf>
    <xf numFmtId="9" fontId="1" fillId="2" borderId="1" xfId="0" applyNumberFormat="1" applyFont="1" applyFill="1" applyBorder="1" applyAlignment="1">
      <alignment horizontal="center" vertical="top" wrapText="1"/>
    </xf>
    <xf numFmtId="0" fontId="1" fillId="0" borderId="1" xfId="0" applyNumberFormat="1" applyFont="1" applyBorder="1" applyAlignment="1">
      <alignment vertical="top" wrapText="1"/>
    </xf>
    <xf numFmtId="0" fontId="7" fillId="7" borderId="0" xfId="0" applyFont="1" applyFill="1" applyAlignment="1">
      <alignment vertical="top" wrapText="1"/>
    </xf>
    <xf numFmtId="0" fontId="1" fillId="7" borderId="0" xfId="0" applyFont="1" applyFill="1"/>
    <xf numFmtId="1" fontId="6" fillId="7" borderId="0" xfId="0" applyNumberFormat="1" applyFont="1" applyFill="1"/>
    <xf numFmtId="0" fontId="6" fillId="7" borderId="0" xfId="0" applyFont="1" applyFill="1"/>
    <xf numFmtId="0" fontId="1" fillId="11" borderId="1" xfId="0" applyFont="1" applyFill="1" applyBorder="1" applyAlignment="1">
      <alignment vertical="top" wrapText="1"/>
    </xf>
    <xf numFmtId="3" fontId="1" fillId="7" borderId="1" xfId="1" applyNumberFormat="1" applyFont="1" applyFill="1" applyBorder="1" applyAlignment="1">
      <alignment vertical="top" wrapText="1"/>
    </xf>
    <xf numFmtId="0" fontId="5" fillId="0" borderId="3" xfId="0" applyFont="1" applyBorder="1" applyAlignment="1"/>
    <xf numFmtId="0" fontId="5" fillId="0" borderId="6" xfId="0" applyFont="1" applyBorder="1" applyAlignment="1"/>
    <xf numFmtId="3" fontId="1" fillId="2" borderId="1" xfId="1" applyNumberFormat="1" applyFont="1" applyFill="1" applyBorder="1" applyAlignment="1">
      <alignment horizontal="center" vertical="top" wrapText="1"/>
    </xf>
    <xf numFmtId="0" fontId="1" fillId="0" borderId="1" xfId="0" applyFont="1" applyBorder="1" applyAlignment="1">
      <alignment horizontal="center" vertical="top" wrapText="1"/>
    </xf>
    <xf numFmtId="3" fontId="1" fillId="7" borderId="1" xfId="1" applyNumberFormat="1" applyFont="1" applyFill="1" applyBorder="1" applyAlignment="1">
      <alignment horizontal="center" vertical="top" wrapText="1"/>
    </xf>
    <xf numFmtId="49" fontId="1" fillId="2" borderId="1" xfId="0" applyNumberFormat="1" applyFont="1" applyFill="1" applyBorder="1" applyAlignment="1">
      <alignment horizontal="center" vertical="top" wrapText="1"/>
    </xf>
    <xf numFmtId="1" fontId="1" fillId="7" borderId="5" xfId="0" applyNumberFormat="1" applyFont="1" applyFill="1" applyBorder="1" applyAlignment="1">
      <alignment horizontal="center" vertical="top" wrapText="1"/>
    </xf>
    <xf numFmtId="1" fontId="1" fillId="7" borderId="2" xfId="0" applyNumberFormat="1" applyFont="1" applyFill="1" applyBorder="1" applyAlignment="1">
      <alignment horizontal="center" vertical="top" wrapText="1"/>
    </xf>
    <xf numFmtId="0" fontId="1" fillId="2" borderId="1" xfId="0" applyNumberFormat="1" applyFont="1" applyFill="1" applyBorder="1" applyAlignment="1">
      <alignment horizontal="center" vertical="top" wrapText="1"/>
    </xf>
    <xf numFmtId="3" fontId="1" fillId="2" borderId="0" xfId="1" applyNumberFormat="1" applyFont="1" applyFill="1" applyBorder="1" applyAlignment="1">
      <alignment horizontal="center" vertical="top" wrapText="1"/>
    </xf>
    <xf numFmtId="49" fontId="1" fillId="0" borderId="1" xfId="0" applyNumberFormat="1" applyFont="1" applyBorder="1" applyAlignment="1">
      <alignment horizontal="center" vertical="top" wrapText="1"/>
    </xf>
    <xf numFmtId="49" fontId="1" fillId="7" borderId="1" xfId="0" applyNumberFormat="1" applyFont="1" applyFill="1" applyBorder="1" applyAlignment="1">
      <alignment horizontal="center" vertical="top" wrapText="1"/>
    </xf>
    <xf numFmtId="3" fontId="1" fillId="11" borderId="1" xfId="0" applyNumberFormat="1" applyFont="1" applyFill="1" applyBorder="1" applyAlignment="1">
      <alignment horizontal="center" vertical="top" wrapText="1"/>
    </xf>
    <xf numFmtId="3" fontId="1" fillId="0" borderId="1" xfId="0" applyNumberFormat="1" applyFont="1" applyBorder="1" applyAlignment="1">
      <alignment horizontal="center" vertical="top" wrapText="1"/>
    </xf>
    <xf numFmtId="3" fontId="1" fillId="0" borderId="0" xfId="0" applyNumberFormat="1" applyFont="1" applyAlignment="1">
      <alignment horizontal="center" vertical="top" wrapText="1"/>
    </xf>
    <xf numFmtId="180" fontId="1" fillId="2" borderId="1" xfId="0" applyNumberFormat="1" applyFont="1" applyFill="1" applyBorder="1" applyAlignment="1">
      <alignment horizontal="left" vertical="top" wrapText="1"/>
    </xf>
    <xf numFmtId="1" fontId="1" fillId="2" borderId="1" xfId="0" applyNumberFormat="1" applyFont="1" applyFill="1" applyBorder="1" applyAlignment="1">
      <alignment horizontal="center" vertical="top"/>
    </xf>
    <xf numFmtId="49" fontId="1" fillId="2" borderId="1" xfId="0" applyNumberFormat="1" applyFont="1" applyFill="1" applyBorder="1" applyAlignment="1">
      <alignment horizontal="right" vertical="top" wrapText="1"/>
    </xf>
    <xf numFmtId="0" fontId="1" fillId="0" borderId="3" xfId="0" applyFont="1" applyBorder="1" applyAlignment="1">
      <alignment vertical="top" wrapText="1"/>
    </xf>
    <xf numFmtId="3" fontId="3" fillId="7" borderId="1" xfId="0" applyNumberFormat="1" applyFont="1" applyFill="1" applyBorder="1"/>
    <xf numFmtId="49" fontId="1" fillId="0" borderId="1" xfId="0" applyNumberFormat="1" applyFont="1" applyFill="1" applyBorder="1" applyAlignment="1">
      <alignment horizontal="center" vertical="top" wrapText="1"/>
    </xf>
    <xf numFmtId="0" fontId="0" fillId="0" borderId="0" xfId="0" applyAlignment="1">
      <alignment vertical="top" wrapText="1"/>
    </xf>
    <xf numFmtId="3" fontId="1" fillId="0" borderId="0" xfId="0" applyNumberFormat="1" applyFont="1" applyAlignment="1">
      <alignment vertical="top" wrapText="1"/>
    </xf>
    <xf numFmtId="0" fontId="1" fillId="2" borderId="0" xfId="0" applyFont="1" applyFill="1" applyAlignment="1">
      <alignment vertical="top" wrapText="1"/>
    </xf>
    <xf numFmtId="0" fontId="1" fillId="0" borderId="5" xfId="0" applyFont="1" applyBorder="1" applyAlignment="1">
      <alignment vertical="top" wrapText="1"/>
    </xf>
    <xf numFmtId="0" fontId="1" fillId="0" borderId="2" xfId="0" applyFont="1" applyBorder="1" applyAlignment="1">
      <alignment vertical="top" wrapText="1"/>
    </xf>
    <xf numFmtId="1" fontId="1" fillId="0" borderId="1" xfId="0" applyNumberFormat="1" applyFont="1" applyFill="1" applyBorder="1" applyAlignment="1">
      <alignment vertical="top" wrapText="1"/>
    </xf>
    <xf numFmtId="0" fontId="1" fillId="0" borderId="7" xfId="0" applyFont="1" applyFill="1" applyBorder="1" applyAlignment="1">
      <alignment vertical="top" wrapText="1"/>
    </xf>
    <xf numFmtId="1" fontId="1" fillId="2" borderId="1" xfId="0" applyNumberFormat="1" applyFont="1" applyFill="1" applyBorder="1" applyAlignment="1">
      <alignment vertical="top" wrapText="1"/>
    </xf>
    <xf numFmtId="0" fontId="1" fillId="7" borderId="3" xfId="0" applyFont="1" applyFill="1" applyBorder="1" applyAlignment="1">
      <alignment vertical="top" wrapText="1"/>
    </xf>
    <xf numFmtId="1" fontId="1" fillId="7" borderId="3" xfId="0" applyNumberFormat="1" applyFont="1" applyFill="1" applyBorder="1" applyAlignment="1">
      <alignment horizontal="right" vertical="top" wrapText="1"/>
    </xf>
    <xf numFmtId="0" fontId="1" fillId="2" borderId="5" xfId="0" applyFont="1" applyFill="1" applyBorder="1" applyAlignment="1">
      <alignment vertical="top" wrapText="1"/>
    </xf>
    <xf numFmtId="0" fontId="1" fillId="12" borderId="1" xfId="0" applyFont="1" applyFill="1" applyBorder="1" applyAlignment="1">
      <alignment vertical="top" wrapText="1"/>
    </xf>
    <xf numFmtId="3" fontId="3" fillId="0" borderId="0" xfId="0" applyNumberFormat="1" applyFont="1" applyAlignment="1">
      <alignment vertical="top" wrapText="1"/>
    </xf>
    <xf numFmtId="0" fontId="3" fillId="0" borderId="0" xfId="0" applyFont="1" applyAlignment="1">
      <alignment horizontal="center"/>
    </xf>
    <xf numFmtId="3" fontId="3" fillId="0" borderId="0" xfId="0" applyNumberFormat="1" applyFont="1" applyAlignment="1">
      <alignment horizontal="center" vertical="top" wrapText="1"/>
    </xf>
    <xf numFmtId="0" fontId="3" fillId="0" borderId="0" xfId="0" applyFont="1" applyAlignment="1">
      <alignment horizontal="center" vertical="top" wrapText="1"/>
    </xf>
    <xf numFmtId="3" fontId="3" fillId="0" borderId="0" xfId="0" applyNumberFormat="1" applyFont="1" applyAlignment="1">
      <alignment horizontal="center"/>
    </xf>
    <xf numFmtId="1" fontId="1" fillId="0" borderId="2" xfId="0" applyNumberFormat="1" applyFont="1" applyFill="1" applyBorder="1" applyAlignment="1">
      <alignment horizontal="center" vertical="top" wrapText="1"/>
    </xf>
    <xf numFmtId="49" fontId="1" fillId="7" borderId="4" xfId="0" applyNumberFormat="1" applyFont="1" applyFill="1" applyBorder="1" applyAlignment="1">
      <alignment horizontal="left" vertical="top" wrapText="1"/>
    </xf>
    <xf numFmtId="0" fontId="1" fillId="7" borderId="1" xfId="0" applyNumberFormat="1" applyFont="1" applyFill="1" applyBorder="1" applyAlignment="1">
      <alignment horizontal="center" vertical="top"/>
    </xf>
    <xf numFmtId="0" fontId="8" fillId="0" borderId="0" xfId="0" applyFont="1" applyAlignment="1">
      <alignment vertical="top" wrapText="1"/>
    </xf>
    <xf numFmtId="0" fontId="3" fillId="0" borderId="0" xfId="0" applyFont="1" applyBorder="1" applyAlignment="1">
      <alignment vertical="top" wrapText="1"/>
    </xf>
    <xf numFmtId="3" fontId="3" fillId="0" borderId="0" xfId="0" applyNumberFormat="1" applyFont="1" applyBorder="1" applyAlignment="1">
      <alignment vertical="top" wrapText="1"/>
    </xf>
    <xf numFmtId="0" fontId="1" fillId="2" borderId="1" xfId="0" applyNumberFormat="1" applyFont="1" applyFill="1" applyBorder="1" applyAlignment="1">
      <alignment vertical="top" wrapText="1"/>
    </xf>
    <xf numFmtId="180" fontId="1" fillId="0" borderId="1" xfId="0" applyNumberFormat="1" applyFont="1" applyBorder="1" applyAlignment="1">
      <alignment horizontal="left" vertical="top" wrapText="1"/>
    </xf>
    <xf numFmtId="3" fontId="2" fillId="7" borderId="1" xfId="0" applyNumberFormat="1" applyFont="1" applyFill="1" applyBorder="1" applyAlignment="1">
      <alignment horizontal="center" vertical="top" wrapText="1"/>
    </xf>
    <xf numFmtId="3" fontId="2" fillId="7" borderId="3" xfId="0" applyNumberFormat="1" applyFont="1" applyFill="1" applyBorder="1" applyAlignment="1">
      <alignment horizontal="center" vertical="top" wrapText="1"/>
    </xf>
    <xf numFmtId="3" fontId="1" fillId="7" borderId="1" xfId="0" applyNumberFormat="1" applyFont="1" applyFill="1" applyBorder="1" applyAlignment="1">
      <alignment horizontal="center" vertical="top" wrapText="1"/>
    </xf>
    <xf numFmtId="3" fontId="1" fillId="7" borderId="3" xfId="0" applyNumberFormat="1" applyFont="1" applyFill="1" applyBorder="1" applyAlignment="1">
      <alignment horizontal="center" vertical="top" wrapText="1"/>
    </xf>
    <xf numFmtId="0" fontId="7" fillId="0" borderId="0" xfId="0" applyFont="1" applyAlignment="1">
      <alignment horizontal="center" vertical="top"/>
    </xf>
    <xf numFmtId="0" fontId="7" fillId="0" borderId="0" xfId="0" applyFont="1" applyBorder="1" applyAlignment="1">
      <alignment horizontal="center" vertical="top"/>
    </xf>
    <xf numFmtId="3" fontId="3" fillId="0" borderId="0" xfId="0" applyNumberFormat="1" applyFont="1" applyBorder="1" applyAlignment="1">
      <alignment horizontal="center" vertical="top"/>
    </xf>
    <xf numFmtId="0" fontId="1" fillId="7" borderId="1" xfId="0" applyFont="1" applyFill="1" applyBorder="1" applyAlignment="1">
      <alignment horizontal="right" vertical="top" wrapText="1"/>
    </xf>
    <xf numFmtId="180" fontId="1" fillId="7" borderId="1" xfId="0" applyNumberFormat="1" applyFont="1" applyFill="1" applyBorder="1" applyAlignment="1">
      <alignment vertical="top" wrapText="1"/>
    </xf>
    <xf numFmtId="1" fontId="1" fillId="7" borderId="1" xfId="0" applyNumberFormat="1" applyFont="1" applyFill="1" applyBorder="1" applyAlignment="1">
      <alignment horizontal="right" vertical="top"/>
    </xf>
    <xf numFmtId="2" fontId="1" fillId="0" borderId="0" xfId="0" applyNumberFormat="1" applyFont="1" applyAlignment="1">
      <alignment vertical="top" wrapText="1"/>
    </xf>
    <xf numFmtId="2" fontId="1" fillId="11" borderId="1" xfId="0" applyNumberFormat="1" applyFont="1" applyFill="1" applyBorder="1" applyAlignment="1">
      <alignment vertical="top" wrapText="1"/>
    </xf>
    <xf numFmtId="2" fontId="1" fillId="0" borderId="1" xfId="0" applyNumberFormat="1" applyFont="1" applyBorder="1" applyAlignment="1">
      <alignment vertical="top" wrapText="1"/>
    </xf>
    <xf numFmtId="2" fontId="1" fillId="0" borderId="1" xfId="0" applyNumberFormat="1" applyFont="1" applyFill="1" applyBorder="1" applyAlignment="1">
      <alignment vertical="top" wrapText="1"/>
    </xf>
    <xf numFmtId="0" fontId="1" fillId="7" borderId="0" xfId="0" applyFont="1" applyFill="1" applyAlignment="1">
      <alignment vertical="top" wrapText="1"/>
    </xf>
    <xf numFmtId="0" fontId="5" fillId="0" borderId="0" xfId="0" applyFont="1" applyBorder="1" applyAlignment="1"/>
    <xf numFmtId="180" fontId="1" fillId="0" borderId="1" xfId="0" applyNumberFormat="1" applyFont="1" applyFill="1" applyBorder="1" applyAlignment="1">
      <alignment vertical="top" wrapText="1"/>
    </xf>
    <xf numFmtId="0" fontId="1" fillId="0" borderId="5" xfId="3" applyFont="1" applyFill="1" applyBorder="1" applyAlignment="1">
      <alignment vertical="top" wrapText="1"/>
    </xf>
    <xf numFmtId="0" fontId="1" fillId="0" borderId="1" xfId="3" applyFont="1" applyBorder="1" applyAlignment="1">
      <alignment horizontal="right" vertical="top" wrapText="1"/>
    </xf>
    <xf numFmtId="0" fontId="1" fillId="0" borderId="1" xfId="3" applyFont="1" applyFill="1" applyBorder="1" applyAlignment="1">
      <alignment horizontal="left" vertical="top" wrapText="1"/>
    </xf>
    <xf numFmtId="0" fontId="1" fillId="0" borderId="1" xfId="3" applyFont="1" applyFill="1" applyBorder="1" applyAlignment="1">
      <alignment vertical="top" wrapText="1"/>
    </xf>
    <xf numFmtId="0" fontId="1" fillId="2" borderId="1" xfId="3" applyFont="1" applyFill="1" applyBorder="1" applyAlignment="1">
      <alignment horizontal="left" vertical="top" wrapText="1"/>
    </xf>
    <xf numFmtId="0" fontId="1" fillId="2" borderId="1" xfId="3" applyFont="1" applyFill="1" applyBorder="1" applyAlignment="1">
      <alignment horizontal="right" vertical="top" wrapText="1"/>
    </xf>
    <xf numFmtId="0" fontId="1" fillId="0" borderId="1" xfId="3" applyFont="1" applyFill="1" applyBorder="1" applyAlignment="1">
      <alignment horizontal="right" vertical="top" wrapText="1"/>
    </xf>
    <xf numFmtId="0" fontId="2" fillId="0" borderId="8" xfId="0" applyFont="1" applyBorder="1" applyAlignment="1"/>
    <xf numFmtId="0" fontId="2" fillId="0" borderId="9" xfId="0" applyFont="1" applyBorder="1" applyAlignment="1"/>
    <xf numFmtId="3" fontId="1" fillId="0" borderId="0" xfId="0" applyNumberFormat="1" applyFont="1" applyFill="1"/>
    <xf numFmtId="3" fontId="20" fillId="4" borderId="1" xfId="0" applyNumberFormat="1" applyFont="1" applyFill="1" applyBorder="1" applyAlignment="1">
      <alignment vertical="top" wrapText="1"/>
    </xf>
    <xf numFmtId="180" fontId="18" fillId="2" borderId="1" xfId="0" applyNumberFormat="1" applyFont="1" applyFill="1" applyBorder="1" applyAlignment="1">
      <alignment vertical="top" wrapText="1"/>
    </xf>
    <xf numFmtId="3" fontId="18" fillId="7" borderId="1" xfId="0" applyNumberFormat="1" applyFont="1" applyFill="1" applyBorder="1" applyAlignment="1">
      <alignment vertical="top" wrapText="1"/>
    </xf>
    <xf numFmtId="3" fontId="20" fillId="13" borderId="1" xfId="0" applyNumberFormat="1" applyFont="1" applyFill="1" applyBorder="1" applyAlignment="1">
      <alignment vertical="top" wrapText="1"/>
    </xf>
    <xf numFmtId="180" fontId="18" fillId="2" borderId="1" xfId="0" applyNumberFormat="1" applyFont="1" applyFill="1" applyBorder="1" applyAlignment="1">
      <alignment vertical="top"/>
    </xf>
    <xf numFmtId="180" fontId="20" fillId="4" borderId="1" xfId="0" applyNumberFormat="1" applyFont="1" applyFill="1" applyBorder="1" applyAlignment="1">
      <alignment vertical="top" wrapText="1"/>
    </xf>
    <xf numFmtId="0" fontId="1" fillId="0" borderId="0" xfId="0" applyFont="1" applyAlignment="1"/>
    <xf numFmtId="0" fontId="21" fillId="2" borderId="0" xfId="0" applyFont="1" applyFill="1"/>
    <xf numFmtId="3" fontId="2" fillId="8" borderId="1" xfId="0" applyNumberFormat="1" applyFont="1" applyFill="1" applyBorder="1" applyAlignment="1">
      <alignment vertical="top"/>
    </xf>
    <xf numFmtId="3" fontId="12" fillId="8" borderId="1" xfId="0" applyNumberFormat="1" applyFont="1" applyFill="1" applyBorder="1" applyAlignment="1">
      <alignment vertical="top" wrapText="1"/>
    </xf>
    <xf numFmtId="3" fontId="2" fillId="8" borderId="1" xfId="0" applyNumberFormat="1" applyFont="1" applyFill="1" applyBorder="1" applyAlignment="1">
      <alignment vertical="top" wrapText="1"/>
    </xf>
    <xf numFmtId="3" fontId="3" fillId="8" borderId="1" xfId="0" applyNumberFormat="1" applyFont="1" applyFill="1" applyBorder="1" applyAlignment="1">
      <alignment vertical="top"/>
    </xf>
    <xf numFmtId="3" fontId="1" fillId="8" borderId="1" xfId="4" applyNumberFormat="1" applyFont="1" applyFill="1" applyBorder="1" applyAlignment="1">
      <alignment vertical="top" wrapText="1"/>
    </xf>
    <xf numFmtId="3" fontId="1" fillId="8" borderId="2" xfId="4" applyNumberFormat="1" applyFont="1" applyFill="1" applyBorder="1" applyAlignment="1">
      <alignment vertical="top" wrapText="1"/>
    </xf>
    <xf numFmtId="3" fontId="1" fillId="8" borderId="5" xfId="0" applyNumberFormat="1" applyFont="1" applyFill="1" applyBorder="1" applyAlignment="1">
      <alignment vertical="top" wrapText="1"/>
    </xf>
    <xf numFmtId="3" fontId="1" fillId="8" borderId="5" xfId="0" applyNumberFormat="1" applyFont="1" applyFill="1" applyBorder="1" applyAlignment="1">
      <alignment horizontal="right" vertical="top" wrapText="1"/>
    </xf>
    <xf numFmtId="3" fontId="1" fillId="8" borderId="2" xfId="0" applyNumberFormat="1" applyFont="1" applyFill="1" applyBorder="1" applyAlignment="1">
      <alignment vertical="top" wrapText="1"/>
    </xf>
    <xf numFmtId="3" fontId="0" fillId="2" borderId="0" xfId="0" applyNumberFormat="1" applyFill="1"/>
    <xf numFmtId="3" fontId="7" fillId="0" borderId="0" xfId="0" applyNumberFormat="1" applyFont="1" applyAlignment="1">
      <alignment vertical="top"/>
    </xf>
    <xf numFmtId="3" fontId="12" fillId="8" borderId="1" xfId="0" applyNumberFormat="1" applyFont="1" applyFill="1" applyBorder="1" applyAlignment="1">
      <alignment vertical="top"/>
    </xf>
    <xf numFmtId="3" fontId="3" fillId="8" borderId="1" xfId="0" applyNumberFormat="1" applyFont="1" applyFill="1" applyBorder="1"/>
    <xf numFmtId="3" fontId="3" fillId="8" borderId="3" xfId="0" applyNumberFormat="1" applyFont="1" applyFill="1" applyBorder="1"/>
    <xf numFmtId="3" fontId="3" fillId="8" borderId="3" xfId="0" applyNumberFormat="1" applyFont="1" applyFill="1" applyBorder="1" applyAlignment="1">
      <alignment vertical="top"/>
    </xf>
    <xf numFmtId="0" fontId="2" fillId="11" borderId="4" xfId="0" applyFont="1" applyFill="1" applyBorder="1" applyAlignment="1">
      <alignment vertical="center" wrapText="1"/>
    </xf>
    <xf numFmtId="0" fontId="3" fillId="7" borderId="1" xfId="0" applyFont="1" applyFill="1" applyBorder="1" applyAlignment="1">
      <alignment vertical="top" wrapText="1"/>
    </xf>
    <xf numFmtId="180" fontId="1" fillId="0" borderId="1" xfId="0" applyNumberFormat="1" applyFont="1" applyBorder="1" applyAlignment="1">
      <alignment vertical="top" wrapText="1"/>
    </xf>
    <xf numFmtId="49" fontId="1" fillId="0" borderId="5" xfId="0" applyNumberFormat="1" applyFont="1" applyBorder="1" applyAlignment="1">
      <alignment horizontal="left" vertical="top" wrapText="1"/>
    </xf>
    <xf numFmtId="49" fontId="2" fillId="0" borderId="1" xfId="0" applyNumberFormat="1" applyFont="1" applyBorder="1" applyAlignment="1">
      <alignment horizontal="left" vertical="top" wrapText="1"/>
    </xf>
    <xf numFmtId="189" fontId="0" fillId="0" borderId="0" xfId="0" applyNumberFormat="1"/>
    <xf numFmtId="0" fontId="23" fillId="0" borderId="10" xfId="0" applyFont="1" applyBorder="1" applyAlignment="1">
      <alignment horizontal="center" vertical="center" wrapText="1"/>
    </xf>
    <xf numFmtId="0" fontId="23" fillId="0" borderId="11" xfId="0" applyFont="1" applyBorder="1" applyAlignment="1">
      <alignment horizontal="center" vertical="center" wrapText="1"/>
    </xf>
    <xf numFmtId="0" fontId="24" fillId="12" borderId="12" xfId="0" applyFont="1" applyFill="1" applyBorder="1" applyAlignment="1">
      <alignment vertical="center" wrapText="1"/>
    </xf>
    <xf numFmtId="0" fontId="23" fillId="0" borderId="12" xfId="0" applyFont="1" applyBorder="1" applyAlignment="1">
      <alignment vertical="center" wrapText="1"/>
    </xf>
    <xf numFmtId="3" fontId="24" fillId="0" borderId="13" xfId="0" applyNumberFormat="1" applyFont="1" applyBorder="1" applyAlignment="1">
      <alignment horizontal="right" vertical="center"/>
    </xf>
    <xf numFmtId="3" fontId="23" fillId="0" borderId="13" xfId="0" applyNumberFormat="1" applyFont="1" applyBorder="1" applyAlignment="1">
      <alignment horizontal="right" vertical="center"/>
    </xf>
    <xf numFmtId="180" fontId="24" fillId="0" borderId="13" xfId="0" applyNumberFormat="1" applyFont="1" applyBorder="1" applyAlignment="1">
      <alignment horizontal="right" vertical="center"/>
    </xf>
    <xf numFmtId="180" fontId="0" fillId="0" borderId="0" xfId="0" applyNumberFormat="1"/>
    <xf numFmtId="180" fontId="23" fillId="0" borderId="13" xfId="0" applyNumberFormat="1" applyFont="1" applyBorder="1" applyAlignment="1">
      <alignment horizontal="right" vertical="center"/>
    </xf>
    <xf numFmtId="1" fontId="0" fillId="0" borderId="0" xfId="0" applyNumberFormat="1"/>
    <xf numFmtId="198" fontId="0" fillId="0" borderId="0" xfId="0" applyNumberFormat="1"/>
    <xf numFmtId="0" fontId="3" fillId="14" borderId="1" xfId="0" applyFont="1" applyFill="1" applyBorder="1" applyAlignment="1">
      <alignment vertical="top" wrapText="1"/>
    </xf>
    <xf numFmtId="3" fontId="3" fillId="14" borderId="1" xfId="0" applyNumberFormat="1" applyFont="1" applyFill="1" applyBorder="1" applyAlignment="1">
      <alignment vertical="top"/>
    </xf>
    <xf numFmtId="0" fontId="0" fillId="14" borderId="1" xfId="0" applyFill="1" applyBorder="1"/>
    <xf numFmtId="3" fontId="0" fillId="14" borderId="1" xfId="0" applyNumberFormat="1" applyFill="1" applyBorder="1" applyAlignment="1">
      <alignment vertical="top"/>
    </xf>
    <xf numFmtId="3" fontId="2" fillId="14" borderId="1" xfId="0" applyNumberFormat="1" applyFont="1" applyFill="1" applyBorder="1"/>
    <xf numFmtId="3" fontId="2" fillId="0" borderId="1" xfId="0" applyNumberFormat="1" applyFont="1" applyBorder="1"/>
    <xf numFmtId="3" fontId="25" fillId="0" borderId="0" xfId="0" applyNumberFormat="1" applyFont="1" applyBorder="1" applyAlignment="1"/>
    <xf numFmtId="3" fontId="26" fillId="0" borderId="9" xfId="0" applyNumberFormat="1" applyFont="1" applyBorder="1" applyAlignment="1"/>
    <xf numFmtId="3" fontId="6" fillId="0" borderId="1" xfId="0" applyNumberFormat="1" applyFont="1" applyBorder="1"/>
    <xf numFmtId="49" fontId="1" fillId="0" borderId="5" xfId="0" applyNumberFormat="1" applyFont="1" applyBorder="1" applyAlignment="1">
      <alignment vertical="top" wrapText="1"/>
    </xf>
    <xf numFmtId="0" fontId="1" fillId="0" borderId="1" xfId="0" applyNumberFormat="1" applyFont="1" applyBorder="1" applyAlignment="1">
      <alignment vertical="center" wrapText="1"/>
    </xf>
    <xf numFmtId="49" fontId="1" fillId="0" borderId="2" xfId="0" applyNumberFormat="1" applyFont="1" applyBorder="1" applyAlignment="1">
      <alignment vertical="top" wrapText="1"/>
    </xf>
    <xf numFmtId="0" fontId="1" fillId="2" borderId="1" xfId="0" applyNumberFormat="1" applyFont="1" applyFill="1" applyBorder="1" applyAlignment="1">
      <alignment vertical="center" wrapText="1"/>
    </xf>
    <xf numFmtId="3" fontId="1" fillId="7" borderId="1" xfId="0" applyNumberFormat="1" applyFont="1" applyFill="1" applyBorder="1" applyAlignment="1">
      <alignment horizontal="right" vertical="top"/>
    </xf>
    <xf numFmtId="180" fontId="1" fillId="0" borderId="1" xfId="0" applyNumberFormat="1" applyFont="1" applyFill="1" applyBorder="1" applyAlignment="1">
      <alignment horizontal="left" vertical="top" wrapText="1"/>
    </xf>
    <xf numFmtId="49" fontId="1" fillId="2" borderId="2" xfId="0" applyNumberFormat="1" applyFont="1" applyFill="1" applyBorder="1" applyAlignment="1">
      <alignment vertical="top" wrapText="1"/>
    </xf>
    <xf numFmtId="3" fontId="6" fillId="0" borderId="0" xfId="0" applyNumberFormat="1" applyFont="1"/>
    <xf numFmtId="0" fontId="2" fillId="2" borderId="1" xfId="0" applyFont="1" applyFill="1" applyBorder="1" applyAlignment="1">
      <alignment vertical="top" wrapText="1"/>
    </xf>
    <xf numFmtId="3" fontId="2" fillId="15" borderId="1" xfId="0" applyNumberFormat="1" applyFont="1" applyFill="1" applyBorder="1" applyAlignment="1">
      <alignment vertical="top" wrapText="1"/>
    </xf>
    <xf numFmtId="3" fontId="1" fillId="15" borderId="1" xfId="0" applyNumberFormat="1" applyFont="1" applyFill="1" applyBorder="1" applyAlignment="1">
      <alignment horizontal="center" vertical="top" wrapText="1"/>
    </xf>
    <xf numFmtId="0" fontId="1" fillId="15" borderId="1" xfId="0" applyFont="1" applyFill="1" applyBorder="1" applyAlignment="1">
      <alignment horizontal="center" vertical="top" wrapText="1"/>
    </xf>
    <xf numFmtId="0" fontId="1" fillId="5" borderId="5" xfId="0" applyFont="1" applyFill="1" applyBorder="1" applyAlignment="1">
      <alignment horizontal="left" vertical="top" wrapText="1"/>
    </xf>
    <xf numFmtId="49" fontId="1" fillId="0" borderId="1" xfId="0" applyNumberFormat="1" applyFont="1" applyFill="1" applyBorder="1" applyAlignment="1">
      <alignment vertical="top"/>
    </xf>
    <xf numFmtId="49" fontId="12" fillId="2" borderId="1" xfId="0" applyNumberFormat="1" applyFont="1" applyFill="1" applyBorder="1" applyAlignment="1">
      <alignment vertical="top" wrapText="1" readingOrder="1"/>
    </xf>
    <xf numFmtId="0" fontId="1" fillId="11" borderId="0" xfId="0" applyFont="1" applyFill="1" applyAlignment="1">
      <alignment vertical="top"/>
    </xf>
    <xf numFmtId="0" fontId="1" fillId="11" borderId="0" xfId="0" applyFont="1" applyFill="1" applyAlignment="1">
      <alignment horizontal="center" vertical="top"/>
    </xf>
    <xf numFmtId="0" fontId="1" fillId="0" borderId="1" xfId="0" applyFont="1" applyBorder="1" applyAlignment="1">
      <alignment vertical="top"/>
    </xf>
    <xf numFmtId="0" fontId="1" fillId="0" borderId="1" xfId="0" applyFont="1" applyBorder="1" applyAlignment="1">
      <alignment horizontal="center" vertical="top"/>
    </xf>
    <xf numFmtId="0" fontId="1" fillId="0" borderId="3" xfId="0" applyFont="1" applyBorder="1" applyAlignment="1">
      <alignment horizontal="center" vertical="top"/>
    </xf>
    <xf numFmtId="180" fontId="1" fillId="0" borderId="1" xfId="0" applyNumberFormat="1" applyFont="1" applyBorder="1" applyAlignment="1">
      <alignment horizontal="center" vertical="top"/>
    </xf>
    <xf numFmtId="180" fontId="1" fillId="0" borderId="3" xfId="0" applyNumberFormat="1" applyFont="1" applyBorder="1" applyAlignment="1">
      <alignment horizontal="center" vertical="top"/>
    </xf>
    <xf numFmtId="0" fontId="1" fillId="5" borderId="1" xfId="0" applyFont="1" applyFill="1" applyBorder="1" applyAlignment="1">
      <alignment horizontal="left" vertical="top" wrapText="1"/>
    </xf>
    <xf numFmtId="180" fontId="2" fillId="0" borderId="1" xfId="0" applyNumberFormat="1" applyFont="1" applyFill="1" applyBorder="1" applyAlignment="1">
      <alignment horizontal="right" vertical="top" wrapText="1"/>
    </xf>
    <xf numFmtId="1" fontId="1" fillId="7" borderId="1" xfId="0" applyNumberFormat="1" applyFont="1" applyFill="1" applyBorder="1" applyAlignment="1">
      <alignment horizontal="center" vertical="top"/>
    </xf>
    <xf numFmtId="3" fontId="2" fillId="0" borderId="1" xfId="0" applyNumberFormat="1" applyFont="1" applyFill="1" applyBorder="1" applyAlignment="1">
      <alignment horizontal="left" vertical="top" wrapText="1"/>
    </xf>
    <xf numFmtId="3" fontId="1" fillId="10" borderId="5" xfId="0" applyNumberFormat="1" applyFont="1" applyFill="1" applyBorder="1" applyAlignment="1">
      <alignment horizontal="right" vertical="top" wrapText="1"/>
    </xf>
    <xf numFmtId="3" fontId="1" fillId="10" borderId="1" xfId="0" applyNumberFormat="1" applyFont="1" applyFill="1" applyBorder="1" applyAlignment="1">
      <alignment vertical="top" wrapText="1"/>
    </xf>
    <xf numFmtId="0" fontId="12" fillId="0" borderId="1" xfId="0" applyFont="1" applyFill="1" applyBorder="1" applyAlignment="1">
      <alignment horizontal="left" vertical="top" wrapText="1"/>
    </xf>
    <xf numFmtId="0" fontId="12" fillId="0" borderId="1" xfId="0" applyFont="1" applyFill="1" applyBorder="1" applyAlignment="1">
      <alignment vertical="top" wrapText="1"/>
    </xf>
    <xf numFmtId="0" fontId="12" fillId="2" borderId="1" xfId="0" applyFont="1" applyFill="1" applyBorder="1" applyAlignment="1">
      <alignment vertical="top" wrapText="1"/>
    </xf>
    <xf numFmtId="0" fontId="12" fillId="0" borderId="1" xfId="0" applyFont="1" applyBorder="1" applyAlignment="1">
      <alignment vertical="top" wrapText="1"/>
    </xf>
    <xf numFmtId="0" fontId="1" fillId="2" borderId="3" xfId="0" applyFont="1" applyFill="1" applyBorder="1" applyAlignment="1">
      <alignment horizontal="right" vertical="top" wrapText="1"/>
    </xf>
    <xf numFmtId="0" fontId="6" fillId="11" borderId="1" xfId="0" applyFont="1" applyFill="1" applyBorder="1"/>
    <xf numFmtId="0" fontId="6" fillId="0" borderId="1" xfId="0" applyFont="1" applyBorder="1"/>
    <xf numFmtId="0" fontId="6" fillId="0" borderId="0" xfId="0" applyFont="1" applyBorder="1"/>
    <xf numFmtId="3" fontId="6" fillId="0" borderId="0" xfId="0" applyNumberFormat="1" applyFont="1" applyBorder="1"/>
    <xf numFmtId="3" fontId="3" fillId="0" borderId="6" xfId="0" applyNumberFormat="1" applyFont="1" applyBorder="1" applyAlignment="1"/>
    <xf numFmtId="3" fontId="1" fillId="2" borderId="5" xfId="0" applyNumberFormat="1" applyFont="1" applyFill="1" applyBorder="1" applyAlignment="1">
      <alignment vertical="top" wrapText="1"/>
    </xf>
    <xf numFmtId="3" fontId="1" fillId="7" borderId="5" xfId="0" applyNumberFormat="1" applyFont="1" applyFill="1" applyBorder="1" applyAlignment="1">
      <alignment horizontal="right" vertical="top" wrapText="1"/>
    </xf>
    <xf numFmtId="3" fontId="1" fillId="7" borderId="2" xfId="0" applyNumberFormat="1" applyFont="1" applyFill="1" applyBorder="1" applyAlignment="1">
      <alignment horizontal="right" vertical="top" wrapText="1"/>
    </xf>
    <xf numFmtId="180" fontId="1" fillId="0" borderId="2" xfId="0" applyNumberFormat="1" applyFont="1" applyFill="1" applyBorder="1" applyAlignment="1">
      <alignment horizontal="left" vertical="top" wrapText="1"/>
    </xf>
    <xf numFmtId="3" fontId="1" fillId="0" borderId="1" xfId="0" applyNumberFormat="1" applyFont="1" applyFill="1" applyBorder="1" applyAlignment="1">
      <alignment horizontal="right" vertical="center"/>
    </xf>
    <xf numFmtId="3" fontId="1" fillId="6" borderId="1" xfId="0" applyNumberFormat="1" applyFont="1" applyFill="1" applyBorder="1" applyAlignment="1">
      <alignment vertical="top" wrapText="1"/>
    </xf>
    <xf numFmtId="0" fontId="1" fillId="0" borderId="1" xfId="0" applyNumberFormat="1" applyFont="1" applyFill="1" applyBorder="1" applyAlignment="1">
      <alignment horizontal="center" vertical="top" wrapText="1"/>
    </xf>
    <xf numFmtId="0" fontId="1" fillId="7" borderId="1" xfId="0" applyNumberFormat="1" applyFont="1" applyFill="1" applyBorder="1" applyAlignment="1">
      <alignment vertical="top" wrapText="1"/>
    </xf>
    <xf numFmtId="3" fontId="12" fillId="8" borderId="1" xfId="0" applyNumberFormat="1" applyFont="1" applyFill="1" applyBorder="1" applyAlignment="1">
      <alignment horizontal="right" vertical="top" wrapText="1"/>
    </xf>
    <xf numFmtId="3" fontId="1" fillId="8" borderId="1" xfId="0" applyNumberFormat="1" applyFont="1" applyFill="1" applyBorder="1" applyAlignment="1">
      <alignment horizontal="right" vertical="top"/>
    </xf>
    <xf numFmtId="0" fontId="1" fillId="2" borderId="1" xfId="0" applyFont="1" applyFill="1" applyBorder="1" applyAlignment="1">
      <alignment vertical="top"/>
    </xf>
    <xf numFmtId="0" fontId="6" fillId="0" borderId="0" xfId="0" applyFont="1" applyAlignment="1">
      <alignment vertical="top" wrapText="1"/>
    </xf>
    <xf numFmtId="0" fontId="23" fillId="0" borderId="14" xfId="0" applyFont="1" applyBorder="1" applyAlignment="1">
      <alignment horizontal="center" vertical="center" wrapText="1"/>
    </xf>
    <xf numFmtId="180" fontId="24" fillId="0" borderId="15" xfId="0" applyNumberFormat="1" applyFont="1" applyBorder="1" applyAlignment="1">
      <alignment horizontal="right" vertical="center" wrapText="1"/>
    </xf>
    <xf numFmtId="180" fontId="23" fillId="0" borderId="15" xfId="0" applyNumberFormat="1" applyFont="1" applyBorder="1" applyAlignment="1">
      <alignment horizontal="right" vertical="center" wrapText="1"/>
    </xf>
    <xf numFmtId="0" fontId="23" fillId="0" borderId="1" xfId="0" applyFont="1" applyFill="1" applyBorder="1" applyAlignment="1">
      <alignment horizontal="center" vertical="center" wrapText="1"/>
    </xf>
    <xf numFmtId="3" fontId="0" fillId="0" borderId="1" xfId="0" applyNumberFormat="1" applyBorder="1"/>
    <xf numFmtId="3" fontId="18" fillId="8" borderId="1" xfId="0" applyNumberFormat="1" applyFont="1" applyFill="1" applyBorder="1" applyAlignment="1">
      <alignment vertical="top" wrapText="1"/>
    </xf>
    <xf numFmtId="49" fontId="1" fillId="0" borderId="5" xfId="0" applyNumberFormat="1" applyFont="1" applyBorder="1" applyAlignment="1">
      <alignment horizontal="center" vertical="top" wrapText="1"/>
    </xf>
    <xf numFmtId="3" fontId="2" fillId="9" borderId="1" xfId="0" applyNumberFormat="1" applyFont="1" applyFill="1" applyBorder="1"/>
    <xf numFmtId="180" fontId="0" fillId="9" borderId="0" xfId="0" applyNumberFormat="1" applyFill="1"/>
    <xf numFmtId="2" fontId="0" fillId="0" borderId="0" xfId="0" applyNumberFormat="1" applyAlignment="1">
      <alignment vertical="top" wrapText="1"/>
    </xf>
    <xf numFmtId="1" fontId="0" fillId="0" borderId="0" xfId="0" applyNumberFormat="1" applyAlignment="1">
      <alignment vertical="top" wrapText="1"/>
    </xf>
    <xf numFmtId="0" fontId="1" fillId="7" borderId="5" xfId="0" applyFont="1" applyFill="1" applyBorder="1" applyAlignment="1">
      <alignment horizontal="left" vertical="top" wrapText="1"/>
    </xf>
    <xf numFmtId="0" fontId="1" fillId="7" borderId="2" xfId="0" applyFont="1" applyFill="1" applyBorder="1" applyAlignment="1">
      <alignment horizontal="left" vertical="top" wrapText="1"/>
    </xf>
    <xf numFmtId="49" fontId="1" fillId="7" borderId="1" xfId="0" applyNumberFormat="1" applyFont="1" applyFill="1" applyBorder="1" applyAlignment="1">
      <alignment horizontal="left" vertical="top" wrapText="1"/>
    </xf>
    <xf numFmtId="0" fontId="1" fillId="7" borderId="1" xfId="0" applyFont="1" applyFill="1" applyBorder="1" applyAlignment="1">
      <alignment horizontal="left" vertical="top" wrapText="1"/>
    </xf>
    <xf numFmtId="180" fontId="1" fillId="7" borderId="5" xfId="0" applyNumberFormat="1" applyFont="1" applyFill="1" applyBorder="1" applyAlignment="1">
      <alignment horizontal="left" vertical="top" wrapText="1"/>
    </xf>
    <xf numFmtId="1" fontId="1" fillId="7" borderId="1" xfId="0" applyNumberFormat="1" applyFont="1" applyFill="1" applyBorder="1" applyAlignment="1">
      <alignment horizontal="center" vertical="top" wrapText="1"/>
    </xf>
    <xf numFmtId="49" fontId="2" fillId="7" borderId="1" xfId="0" applyNumberFormat="1" applyFont="1" applyFill="1" applyBorder="1" applyAlignment="1">
      <alignment horizontal="right" vertical="top" wrapText="1"/>
    </xf>
    <xf numFmtId="0" fontId="1" fillId="7" borderId="5" xfId="0" applyFont="1" applyFill="1" applyBorder="1" applyAlignment="1">
      <alignment horizontal="center" vertical="top" wrapText="1"/>
    </xf>
    <xf numFmtId="49" fontId="1" fillId="7" borderId="5" xfId="0" applyNumberFormat="1" applyFont="1" applyFill="1" applyBorder="1" applyAlignment="1">
      <alignment horizontal="center" vertical="top" wrapText="1"/>
    </xf>
    <xf numFmtId="0" fontId="1" fillId="7" borderId="1" xfId="0" applyFont="1" applyFill="1" applyBorder="1" applyAlignment="1">
      <alignment horizontal="center" vertical="top" wrapText="1"/>
    </xf>
    <xf numFmtId="49" fontId="2" fillId="11" borderId="1" xfId="0" applyNumberFormat="1" applyFont="1" applyFill="1" applyBorder="1" applyAlignment="1">
      <alignment vertical="top" wrapText="1"/>
    </xf>
    <xf numFmtId="49" fontId="1" fillId="7" borderId="1" xfId="0" applyNumberFormat="1" applyFont="1" applyFill="1" applyBorder="1" applyAlignment="1">
      <alignment vertical="top" wrapText="1"/>
    </xf>
    <xf numFmtId="180" fontId="1" fillId="7" borderId="1" xfId="0" applyNumberFormat="1" applyFont="1" applyFill="1" applyBorder="1" applyAlignment="1">
      <alignment horizontal="left" vertical="top" wrapText="1"/>
    </xf>
    <xf numFmtId="0" fontId="1" fillId="7" borderId="1" xfId="0" applyFont="1" applyFill="1" applyBorder="1" applyAlignment="1">
      <alignment vertical="top" wrapText="1"/>
    </xf>
    <xf numFmtId="0" fontId="12" fillId="7" borderId="1" xfId="0" applyFont="1" applyFill="1" applyBorder="1" applyAlignment="1">
      <alignment horizontal="right" vertical="top" wrapText="1"/>
    </xf>
    <xf numFmtId="0" fontId="1" fillId="10" borderId="1" xfId="0" applyFont="1" applyFill="1" applyBorder="1" applyAlignment="1">
      <alignment horizontal="left" vertical="top" wrapText="1"/>
    </xf>
    <xf numFmtId="49" fontId="1" fillId="7" borderId="1" xfId="0" applyNumberFormat="1" applyFont="1" applyFill="1" applyBorder="1" applyAlignment="1">
      <alignment horizontal="center" vertical="top"/>
    </xf>
    <xf numFmtId="49" fontId="1" fillId="0" borderId="1" xfId="0" applyNumberFormat="1" applyFont="1" applyFill="1" applyBorder="1" applyAlignment="1">
      <alignment horizontal="center" vertical="top"/>
    </xf>
    <xf numFmtId="49" fontId="1" fillId="0" borderId="5" xfId="0" applyNumberFormat="1" applyFont="1" applyFill="1" applyBorder="1" applyAlignment="1">
      <alignment horizontal="center" vertical="top"/>
    </xf>
    <xf numFmtId="0" fontId="1" fillId="7" borderId="4" xfId="0" applyFont="1" applyFill="1" applyBorder="1" applyAlignment="1">
      <alignment horizontal="left" vertical="top" wrapText="1"/>
    </xf>
    <xf numFmtId="0" fontId="2" fillId="2" borderId="1" xfId="0" applyFont="1" applyFill="1" applyBorder="1" applyAlignment="1">
      <alignment horizontal="left" vertical="top" wrapText="1"/>
    </xf>
    <xf numFmtId="0" fontId="2" fillId="0" borderId="3" xfId="0" applyFont="1" applyFill="1" applyBorder="1" applyAlignment="1"/>
    <xf numFmtId="0" fontId="2" fillId="0" borderId="6" xfId="0" applyFont="1" applyFill="1" applyBorder="1" applyAlignment="1"/>
    <xf numFmtId="0" fontId="1" fillId="11" borderId="1" xfId="0" applyFont="1" applyFill="1" applyBorder="1" applyAlignment="1">
      <alignment horizontal="right"/>
    </xf>
    <xf numFmtId="0" fontId="1" fillId="0" borderId="1" xfId="0" applyFont="1" applyFill="1" applyBorder="1" applyAlignment="1">
      <alignment horizontal="right"/>
    </xf>
    <xf numFmtId="180" fontId="1" fillId="0" borderId="1" xfId="0" applyNumberFormat="1" applyFont="1" applyFill="1" applyBorder="1" applyAlignment="1">
      <alignment horizontal="right"/>
    </xf>
    <xf numFmtId="1" fontId="1" fillId="0" borderId="1" xfId="0" applyNumberFormat="1" applyFont="1" applyFill="1" applyBorder="1" applyAlignment="1">
      <alignment horizontal="right" vertical="top" wrapText="1"/>
    </xf>
    <xf numFmtId="0" fontId="1" fillId="0" borderId="1" xfId="0" applyFont="1" applyFill="1" applyBorder="1" applyAlignment="1">
      <alignment horizontal="right" vertical="top" wrapText="1"/>
    </xf>
    <xf numFmtId="1" fontId="1" fillId="7" borderId="1" xfId="0" applyNumberFormat="1" applyFont="1" applyFill="1" applyBorder="1" applyAlignment="1">
      <alignment horizontal="right" vertical="top" wrapText="1"/>
    </xf>
    <xf numFmtId="0" fontId="1" fillId="0" borderId="1" xfId="0" applyFont="1" applyBorder="1" applyAlignment="1">
      <alignment horizontal="right"/>
    </xf>
    <xf numFmtId="180" fontId="1" fillId="0" borderId="0" xfId="0" applyNumberFormat="1" applyFont="1" applyFill="1" applyAlignment="1">
      <alignment horizontal="right"/>
    </xf>
    <xf numFmtId="3" fontId="1" fillId="0" borderId="6" xfId="0" applyNumberFormat="1" applyFont="1" applyBorder="1" applyAlignment="1"/>
    <xf numFmtId="180" fontId="6" fillId="11" borderId="1" xfId="0" applyNumberFormat="1" applyFont="1" applyFill="1" applyBorder="1"/>
    <xf numFmtId="3" fontId="1" fillId="0" borderId="6" xfId="0" applyNumberFormat="1" applyFont="1" applyFill="1" applyBorder="1" applyAlignment="1"/>
    <xf numFmtId="0" fontId="6" fillId="0" borderId="0" xfId="0" applyFont="1" applyAlignment="1">
      <alignment horizontal="center"/>
    </xf>
    <xf numFmtId="0" fontId="12" fillId="0" borderId="1" xfId="0" applyFont="1" applyBorder="1" applyAlignment="1">
      <alignment vertical="top"/>
    </xf>
    <xf numFmtId="0" fontId="12" fillId="0" borderId="1" xfId="0" applyFont="1" applyBorder="1" applyAlignment="1">
      <alignment horizontal="center" vertical="top"/>
    </xf>
    <xf numFmtId="0" fontId="12" fillId="0" borderId="3" xfId="0" applyFont="1" applyBorder="1" applyAlignment="1">
      <alignment horizontal="center" vertical="top"/>
    </xf>
    <xf numFmtId="3" fontId="1" fillId="8" borderId="6" xfId="0" applyNumberFormat="1" applyFont="1" applyFill="1" applyBorder="1" applyAlignment="1"/>
    <xf numFmtId="180" fontId="6" fillId="0" borderId="1" xfId="0" applyNumberFormat="1" applyFont="1" applyBorder="1"/>
    <xf numFmtId="0" fontId="3" fillId="5" borderId="5" xfId="0" applyFont="1" applyFill="1" applyBorder="1" applyAlignment="1">
      <alignment vertical="top" wrapText="1"/>
    </xf>
    <xf numFmtId="0" fontId="3" fillId="2" borderId="5" xfId="0" applyFont="1" applyFill="1" applyBorder="1" applyAlignment="1">
      <alignment vertical="top" wrapText="1"/>
    </xf>
    <xf numFmtId="0" fontId="3" fillId="5" borderId="22" xfId="0" applyFont="1" applyFill="1" applyBorder="1" applyAlignment="1">
      <alignment vertical="top" wrapText="1"/>
    </xf>
    <xf numFmtId="3" fontId="3" fillId="8" borderId="1" xfId="0" applyNumberFormat="1" applyFont="1" applyFill="1" applyBorder="1" applyAlignment="1">
      <alignment horizontal="right" vertical="top" wrapText="1"/>
    </xf>
    <xf numFmtId="0" fontId="3" fillId="2" borderId="1" xfId="0" applyFont="1" applyFill="1" applyBorder="1" applyAlignment="1">
      <alignment horizontal="left" vertical="top" wrapText="1"/>
    </xf>
    <xf numFmtId="0" fontId="3" fillId="2" borderId="1" xfId="0" applyFont="1" applyFill="1" applyBorder="1" applyAlignment="1">
      <alignment horizontal="center" vertical="top" wrapText="1"/>
    </xf>
    <xf numFmtId="0" fontId="3" fillId="7" borderId="1" xfId="0" applyFont="1" applyFill="1" applyBorder="1" applyAlignment="1">
      <alignment horizontal="left" vertical="top" wrapText="1"/>
    </xf>
    <xf numFmtId="0" fontId="6" fillId="7" borderId="0" xfId="0" applyFont="1" applyFill="1" applyBorder="1"/>
    <xf numFmtId="180" fontId="8" fillId="2" borderId="0" xfId="0" applyNumberFormat="1" applyFont="1" applyFill="1"/>
    <xf numFmtId="0" fontId="6" fillId="0" borderId="0" xfId="0" applyFont="1" applyAlignment="1">
      <alignment horizontal="right"/>
    </xf>
    <xf numFmtId="0" fontId="1" fillId="7" borderId="1" xfId="3" applyFont="1" applyFill="1" applyBorder="1" applyAlignment="1">
      <alignment horizontal="left" vertical="top" wrapText="1"/>
    </xf>
    <xf numFmtId="0" fontId="1" fillId="7" borderId="1" xfId="3" applyFont="1" applyFill="1" applyBorder="1" applyAlignment="1">
      <alignment vertical="top" wrapText="1"/>
    </xf>
    <xf numFmtId="0" fontId="1" fillId="7" borderId="1" xfId="3" applyFont="1" applyFill="1" applyBorder="1" applyAlignment="1">
      <alignment horizontal="right" vertical="top" wrapText="1"/>
    </xf>
    <xf numFmtId="3" fontId="1" fillId="8" borderId="1" xfId="3" applyNumberFormat="1" applyFont="1" applyFill="1" applyBorder="1" applyAlignment="1">
      <alignment vertical="top" wrapText="1"/>
    </xf>
    <xf numFmtId="3" fontId="1" fillId="8" borderId="1" xfId="3" applyNumberFormat="1" applyFont="1" applyFill="1" applyBorder="1" applyAlignment="1">
      <alignment horizontal="right" vertical="top" wrapText="1"/>
    </xf>
    <xf numFmtId="49" fontId="1" fillId="7" borderId="5" xfId="0" applyNumberFormat="1" applyFont="1" applyFill="1" applyBorder="1" applyAlignment="1">
      <alignment horizontal="left" vertical="top" wrapText="1"/>
    </xf>
    <xf numFmtId="49" fontId="1" fillId="7" borderId="2" xfId="0" applyNumberFormat="1" applyFont="1" applyFill="1" applyBorder="1" applyAlignment="1">
      <alignment horizontal="left" vertical="top" wrapText="1"/>
    </xf>
    <xf numFmtId="49" fontId="1" fillId="7" borderId="5" xfId="0" applyNumberFormat="1" applyFont="1" applyFill="1" applyBorder="1" applyAlignment="1">
      <alignment horizontal="center" vertical="top" wrapText="1"/>
    </xf>
    <xf numFmtId="49" fontId="1" fillId="7" borderId="2" xfId="0" applyNumberFormat="1" applyFont="1" applyFill="1" applyBorder="1" applyAlignment="1">
      <alignment horizontal="center" vertical="top" wrapText="1"/>
    </xf>
    <xf numFmtId="0" fontId="1" fillId="7" borderId="5" xfId="0" applyFont="1" applyFill="1" applyBorder="1" applyAlignment="1">
      <alignment horizontal="left" vertical="top" wrapText="1"/>
    </xf>
    <xf numFmtId="0" fontId="1" fillId="2" borderId="16" xfId="0" applyFont="1" applyFill="1" applyBorder="1" applyAlignment="1">
      <alignment horizontal="left" vertical="top" wrapText="1"/>
    </xf>
    <xf numFmtId="0" fontId="1" fillId="7" borderId="2" xfId="0" applyFont="1" applyFill="1" applyBorder="1" applyAlignment="1">
      <alignment horizontal="left" vertical="top" wrapText="1"/>
    </xf>
    <xf numFmtId="0" fontId="1" fillId="0" borderId="5" xfId="0" applyFont="1" applyBorder="1" applyAlignment="1">
      <alignment horizontal="left" vertical="top" wrapText="1"/>
    </xf>
    <xf numFmtId="0" fontId="1" fillId="0" borderId="16" xfId="0" applyFont="1" applyBorder="1" applyAlignment="1">
      <alignment horizontal="left" vertical="top" wrapText="1"/>
    </xf>
    <xf numFmtId="0" fontId="1" fillId="0" borderId="2" xfId="0" applyFont="1" applyBorder="1" applyAlignment="1">
      <alignment horizontal="left" vertical="top" wrapText="1"/>
    </xf>
    <xf numFmtId="49" fontId="1" fillId="0" borderId="5" xfId="0" applyNumberFormat="1" applyFont="1" applyBorder="1" applyAlignment="1">
      <alignment horizontal="left" vertical="top" wrapText="1"/>
    </xf>
    <xf numFmtId="49" fontId="1" fillId="0" borderId="16" xfId="0" applyNumberFormat="1" applyFont="1" applyBorder="1" applyAlignment="1">
      <alignment horizontal="left" vertical="top" wrapText="1"/>
    </xf>
    <xf numFmtId="49" fontId="1" fillId="0" borderId="2" xfId="0" applyNumberFormat="1" applyFont="1" applyBorder="1" applyAlignment="1">
      <alignment horizontal="left" vertical="top" wrapText="1"/>
    </xf>
    <xf numFmtId="49" fontId="1" fillId="0" borderId="5" xfId="0" applyNumberFormat="1" applyFont="1" applyBorder="1" applyAlignment="1">
      <alignment horizontal="center" vertical="top" wrapText="1"/>
    </xf>
    <xf numFmtId="49" fontId="1" fillId="0" borderId="16" xfId="0" applyNumberFormat="1" applyFont="1" applyBorder="1" applyAlignment="1">
      <alignment horizontal="center" vertical="top" wrapText="1"/>
    </xf>
    <xf numFmtId="49" fontId="1" fillId="0" borderId="2" xfId="0" applyNumberFormat="1" applyFont="1" applyBorder="1" applyAlignment="1">
      <alignment horizontal="center" vertical="top" wrapText="1"/>
    </xf>
    <xf numFmtId="49" fontId="1" fillId="7" borderId="1" xfId="0" applyNumberFormat="1" applyFont="1" applyFill="1" applyBorder="1" applyAlignment="1">
      <alignment horizontal="left" vertical="top" wrapText="1"/>
    </xf>
    <xf numFmtId="0" fontId="1" fillId="7" borderId="1" xfId="0" applyFont="1" applyFill="1" applyBorder="1" applyAlignment="1">
      <alignment horizontal="left" vertical="top" wrapText="1"/>
    </xf>
    <xf numFmtId="49" fontId="1" fillId="2" borderId="1" xfId="0" applyNumberFormat="1" applyFont="1" applyFill="1" applyBorder="1" applyAlignment="1">
      <alignment horizontal="right" vertical="top" wrapText="1"/>
    </xf>
    <xf numFmtId="0" fontId="1" fillId="7" borderId="1" xfId="0" applyFont="1" applyFill="1" applyBorder="1" applyAlignment="1">
      <alignment horizontal="center" vertical="top" wrapText="1"/>
    </xf>
    <xf numFmtId="0" fontId="1" fillId="0" borderId="5" xfId="0" applyFont="1" applyBorder="1" applyAlignment="1">
      <alignment horizontal="center" vertical="top" wrapText="1"/>
    </xf>
    <xf numFmtId="0" fontId="1" fillId="0" borderId="16" xfId="0" applyFont="1" applyBorder="1" applyAlignment="1">
      <alignment horizontal="center" vertical="top" wrapText="1"/>
    </xf>
    <xf numFmtId="0" fontId="1" fillId="0" borderId="2" xfId="0" applyFont="1" applyBorder="1" applyAlignment="1">
      <alignment horizontal="center" vertical="top" wrapText="1"/>
    </xf>
    <xf numFmtId="1" fontId="1" fillId="2" borderId="5" xfId="0" applyNumberFormat="1" applyFont="1" applyFill="1" applyBorder="1" applyAlignment="1">
      <alignment horizontal="left" vertical="top" wrapText="1"/>
    </xf>
    <xf numFmtId="1" fontId="1" fillId="2" borderId="16" xfId="0" applyNumberFormat="1" applyFont="1" applyFill="1" applyBorder="1" applyAlignment="1">
      <alignment horizontal="left" vertical="top" wrapText="1"/>
    </xf>
    <xf numFmtId="1" fontId="1" fillId="2" borderId="2" xfId="0" applyNumberFormat="1" applyFont="1" applyFill="1" applyBorder="1" applyAlignment="1">
      <alignment horizontal="left" vertical="top" wrapText="1"/>
    </xf>
    <xf numFmtId="180" fontId="1" fillId="7" borderId="5" xfId="0" applyNumberFormat="1" applyFont="1" applyFill="1" applyBorder="1" applyAlignment="1">
      <alignment horizontal="left" vertical="top" wrapText="1"/>
    </xf>
    <xf numFmtId="180" fontId="1" fillId="2" borderId="2" xfId="0" applyNumberFormat="1" applyFont="1" applyFill="1" applyBorder="1" applyAlignment="1">
      <alignment horizontal="left" vertical="top" wrapText="1"/>
    </xf>
    <xf numFmtId="1" fontId="1" fillId="2" borderId="5" xfId="0" applyNumberFormat="1" applyFont="1" applyFill="1" applyBorder="1" applyAlignment="1">
      <alignment horizontal="center" vertical="top"/>
    </xf>
    <xf numFmtId="1" fontId="1" fillId="2" borderId="2" xfId="0" applyNumberFormat="1" applyFont="1" applyFill="1" applyBorder="1" applyAlignment="1">
      <alignment horizontal="center" vertical="top"/>
    </xf>
    <xf numFmtId="1" fontId="1" fillId="7" borderId="1" xfId="0" applyNumberFormat="1" applyFont="1" applyFill="1" applyBorder="1" applyAlignment="1">
      <alignment horizontal="center" vertical="top" wrapText="1"/>
    </xf>
    <xf numFmtId="49" fontId="1" fillId="0" borderId="5" xfId="0" applyNumberFormat="1" applyFont="1" applyFill="1" applyBorder="1" applyAlignment="1">
      <alignment horizontal="center" vertical="top"/>
    </xf>
    <xf numFmtId="49" fontId="1" fillId="0" borderId="16" xfId="0" applyNumberFormat="1" applyFont="1" applyFill="1" applyBorder="1" applyAlignment="1">
      <alignment horizontal="center" vertical="top"/>
    </xf>
    <xf numFmtId="49" fontId="1" fillId="0" borderId="2" xfId="0" applyNumberFormat="1" applyFont="1" applyFill="1" applyBorder="1" applyAlignment="1">
      <alignment horizontal="center" vertical="top"/>
    </xf>
    <xf numFmtId="49" fontId="1" fillId="0" borderId="1" xfId="0" applyNumberFormat="1" applyFont="1" applyBorder="1" applyAlignment="1">
      <alignment horizontal="center" vertical="top" wrapText="1"/>
    </xf>
    <xf numFmtId="180" fontId="2" fillId="2" borderId="3" xfId="0" applyNumberFormat="1" applyFont="1" applyFill="1" applyBorder="1" applyAlignment="1">
      <alignment horizontal="left" vertical="top" wrapText="1"/>
    </xf>
    <xf numFmtId="180" fontId="2" fillId="2" borderId="6" xfId="0" applyNumberFormat="1" applyFont="1" applyFill="1" applyBorder="1" applyAlignment="1">
      <alignment horizontal="left" vertical="top" wrapText="1"/>
    </xf>
    <xf numFmtId="180" fontId="2" fillId="2" borderId="4" xfId="0" applyNumberFormat="1" applyFont="1" applyFill="1" applyBorder="1" applyAlignment="1">
      <alignment horizontal="left" vertical="top" wrapText="1"/>
    </xf>
    <xf numFmtId="3" fontId="1" fillId="2" borderId="5" xfId="0" applyNumberFormat="1" applyFont="1" applyFill="1" applyBorder="1" applyAlignment="1">
      <alignment horizontal="left" vertical="top" wrapText="1"/>
    </xf>
    <xf numFmtId="3" fontId="1" fillId="2" borderId="16" xfId="0" applyNumberFormat="1" applyFont="1" applyFill="1" applyBorder="1" applyAlignment="1">
      <alignment horizontal="left" vertical="top" wrapText="1"/>
    </xf>
    <xf numFmtId="3" fontId="1" fillId="2" borderId="2" xfId="0" applyNumberFormat="1" applyFont="1" applyFill="1" applyBorder="1" applyAlignment="1">
      <alignment horizontal="left" vertical="top" wrapText="1"/>
    </xf>
    <xf numFmtId="3" fontId="1" fillId="2" borderId="5" xfId="0" applyNumberFormat="1" applyFont="1" applyFill="1" applyBorder="1" applyAlignment="1">
      <alignment horizontal="center" vertical="top" wrapText="1"/>
    </xf>
    <xf numFmtId="3" fontId="1" fillId="2" borderId="16" xfId="0" applyNumberFormat="1" applyFont="1" applyFill="1" applyBorder="1" applyAlignment="1">
      <alignment horizontal="center" vertical="top" wrapText="1"/>
    </xf>
    <xf numFmtId="3" fontId="1" fillId="2" borderId="2" xfId="0" applyNumberFormat="1" applyFont="1" applyFill="1" applyBorder="1" applyAlignment="1">
      <alignment horizontal="center" vertical="top" wrapText="1"/>
    </xf>
    <xf numFmtId="0" fontId="1" fillId="7" borderId="5" xfId="0" applyFont="1" applyFill="1" applyBorder="1" applyAlignment="1">
      <alignment horizontal="center" vertical="top" wrapText="1"/>
    </xf>
    <xf numFmtId="0" fontId="1" fillId="2" borderId="16" xfId="0" applyFont="1" applyFill="1" applyBorder="1" applyAlignment="1">
      <alignment horizontal="center" vertical="top" wrapText="1"/>
    </xf>
    <xf numFmtId="0" fontId="1" fillId="2" borderId="2" xfId="0" applyFont="1" applyFill="1" applyBorder="1" applyAlignment="1">
      <alignment horizontal="center" vertical="top" wrapText="1"/>
    </xf>
    <xf numFmtId="0" fontId="1" fillId="0" borderId="1" xfId="0" applyFont="1" applyFill="1" applyBorder="1" applyAlignment="1">
      <alignment horizontal="left" vertical="top" wrapText="1"/>
    </xf>
    <xf numFmtId="1" fontId="1" fillId="0" borderId="1" xfId="0" applyNumberFormat="1" applyFont="1" applyFill="1" applyBorder="1" applyAlignment="1">
      <alignment horizontal="center" vertical="top" wrapText="1"/>
    </xf>
    <xf numFmtId="49" fontId="2" fillId="8" borderId="3" xfId="0" applyNumberFormat="1" applyFont="1" applyFill="1" applyBorder="1" applyAlignment="1">
      <alignment horizontal="right" vertical="top" wrapText="1"/>
    </xf>
    <xf numFmtId="49" fontId="2" fillId="8" borderId="6" xfId="0" applyNumberFormat="1" applyFont="1" applyFill="1" applyBorder="1" applyAlignment="1">
      <alignment horizontal="right" vertical="top" wrapText="1"/>
    </xf>
    <xf numFmtId="49" fontId="2" fillId="8" borderId="4" xfId="0" applyNumberFormat="1" applyFont="1" applyFill="1" applyBorder="1" applyAlignment="1">
      <alignment horizontal="right" vertical="top" wrapText="1"/>
    </xf>
    <xf numFmtId="0" fontId="1" fillId="0" borderId="3" xfId="0" applyFont="1" applyBorder="1" applyAlignment="1">
      <alignment vertical="top" wrapText="1"/>
    </xf>
    <xf numFmtId="0" fontId="1" fillId="0" borderId="6" xfId="0" applyFont="1" applyBorder="1" applyAlignment="1">
      <alignment vertical="top" wrapText="1"/>
    </xf>
    <xf numFmtId="0" fontId="1" fillId="0" borderId="4" xfId="0" applyFont="1" applyBorder="1" applyAlignment="1">
      <alignment vertical="top" wrapText="1"/>
    </xf>
    <xf numFmtId="0" fontId="1" fillId="0" borderId="3" xfId="0" applyFont="1" applyBorder="1" applyAlignment="1">
      <alignment vertical="top"/>
    </xf>
    <xf numFmtId="0" fontId="1" fillId="0" borderId="6" xfId="0" applyFont="1" applyBorder="1" applyAlignment="1">
      <alignment vertical="top"/>
    </xf>
    <xf numFmtId="0" fontId="1" fillId="0" borderId="4" xfId="0" applyFont="1" applyBorder="1" applyAlignment="1">
      <alignment vertical="top"/>
    </xf>
    <xf numFmtId="49" fontId="2" fillId="2" borderId="3" xfId="0" applyNumberFormat="1" applyFont="1" applyFill="1" applyBorder="1" applyAlignment="1">
      <alignment horizontal="left" vertical="top" wrapText="1"/>
    </xf>
    <xf numFmtId="49" fontId="2" fillId="2" borderId="6" xfId="0" applyNumberFormat="1" applyFont="1" applyFill="1" applyBorder="1" applyAlignment="1">
      <alignment horizontal="left" vertical="top" wrapText="1"/>
    </xf>
    <xf numFmtId="49" fontId="2" fillId="2" borderId="4" xfId="0" applyNumberFormat="1" applyFont="1" applyFill="1" applyBorder="1" applyAlignment="1">
      <alignment horizontal="left" vertical="top" wrapText="1"/>
    </xf>
    <xf numFmtId="0" fontId="2" fillId="3" borderId="3" xfId="0" applyFont="1" applyFill="1" applyBorder="1" applyAlignment="1">
      <alignment vertical="top" wrapText="1"/>
    </xf>
    <xf numFmtId="0" fontId="2" fillId="3" borderId="6" xfId="0" applyFont="1" applyFill="1" applyBorder="1" applyAlignment="1">
      <alignment vertical="top" wrapText="1"/>
    </xf>
    <xf numFmtId="0" fontId="2" fillId="3" borderId="4" xfId="0" applyFont="1" applyFill="1" applyBorder="1" applyAlignment="1">
      <alignment vertical="top" wrapText="1"/>
    </xf>
    <xf numFmtId="49" fontId="1" fillId="7" borderId="5" xfId="0" applyNumberFormat="1" applyFont="1" applyFill="1" applyBorder="1" applyAlignment="1">
      <alignment horizontal="center" vertical="top"/>
    </xf>
    <xf numFmtId="49" fontId="1" fillId="7" borderId="2" xfId="0" applyNumberFormat="1" applyFont="1" applyFill="1" applyBorder="1" applyAlignment="1">
      <alignment horizontal="center" vertical="top"/>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textRotation="90" wrapText="1"/>
    </xf>
    <xf numFmtId="0" fontId="2" fillId="0" borderId="3"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1" fillId="0" borderId="1" xfId="0" applyNumberFormat="1" applyFont="1" applyBorder="1" applyAlignment="1">
      <alignment horizontal="left" vertical="top" wrapText="1"/>
    </xf>
    <xf numFmtId="180" fontId="2" fillId="0" borderId="1" xfId="0" applyNumberFormat="1" applyFont="1" applyBorder="1" applyAlignment="1">
      <alignment horizontal="left" vertical="top" wrapText="1"/>
    </xf>
    <xf numFmtId="180" fontId="2" fillId="7" borderId="1" xfId="0" applyNumberFormat="1" applyFont="1" applyFill="1" applyBorder="1" applyAlignment="1">
      <alignment horizontal="left" vertical="top" wrapText="1"/>
    </xf>
    <xf numFmtId="49" fontId="2" fillId="0" borderId="1" xfId="0" applyNumberFormat="1" applyFont="1" applyBorder="1" applyAlignment="1">
      <alignment horizontal="center" vertical="center" wrapText="1"/>
    </xf>
    <xf numFmtId="180" fontId="2" fillId="0" borderId="1" xfId="0" applyNumberFormat="1" applyFont="1" applyBorder="1" applyAlignment="1">
      <alignment horizontal="center" vertical="center" wrapText="1"/>
    </xf>
    <xf numFmtId="180" fontId="2" fillId="0" borderId="1" xfId="0" applyNumberFormat="1" applyFont="1" applyBorder="1" applyAlignment="1">
      <alignment horizontal="center" vertical="center" textRotation="90" wrapText="1"/>
    </xf>
    <xf numFmtId="0" fontId="2" fillId="0" borderId="1" xfId="0" applyFont="1" applyBorder="1" applyAlignment="1">
      <alignment horizontal="center" vertical="top" wrapText="1"/>
    </xf>
    <xf numFmtId="1" fontId="2" fillId="2" borderId="5" xfId="0" applyNumberFormat="1" applyFont="1" applyFill="1" applyBorder="1" applyAlignment="1">
      <alignment horizontal="center" vertical="top" wrapText="1"/>
    </xf>
    <xf numFmtId="1" fontId="2" fillId="2" borderId="16" xfId="0" applyNumberFormat="1" applyFont="1" applyFill="1" applyBorder="1" applyAlignment="1">
      <alignment horizontal="center" vertical="top" wrapText="1"/>
    </xf>
    <xf numFmtId="1" fontId="2" fillId="2" borderId="2" xfId="0" applyNumberFormat="1" applyFont="1" applyFill="1" applyBorder="1" applyAlignment="1">
      <alignment horizontal="center" vertical="top" wrapText="1"/>
    </xf>
    <xf numFmtId="0" fontId="2" fillId="0" borderId="5" xfId="0" applyFont="1" applyBorder="1" applyAlignment="1">
      <alignment horizontal="center" vertical="top" wrapText="1"/>
    </xf>
    <xf numFmtId="0" fontId="2" fillId="0" borderId="16" xfId="0" applyFont="1" applyBorder="1" applyAlignment="1">
      <alignment horizontal="center" vertical="top" wrapText="1"/>
    </xf>
    <xf numFmtId="0" fontId="2" fillId="0" borderId="2" xfId="0" applyFont="1" applyBorder="1" applyAlignment="1">
      <alignment horizontal="center" vertical="top" wrapText="1"/>
    </xf>
    <xf numFmtId="1" fontId="2" fillId="0" borderId="5" xfId="0" applyNumberFormat="1" applyFont="1" applyBorder="1" applyAlignment="1">
      <alignment horizontal="center" vertical="top" textRotation="90" wrapText="1"/>
    </xf>
    <xf numFmtId="1" fontId="2" fillId="0" borderId="16" xfId="0" applyNumberFormat="1" applyFont="1" applyBorder="1" applyAlignment="1">
      <alignment horizontal="center" vertical="top" textRotation="90" wrapText="1"/>
    </xf>
    <xf numFmtId="1" fontId="2" fillId="0" borderId="2" xfId="0" applyNumberFormat="1" applyFont="1" applyBorder="1" applyAlignment="1">
      <alignment horizontal="center" vertical="top" textRotation="90" wrapText="1"/>
    </xf>
    <xf numFmtId="1" fontId="2" fillId="2" borderId="5" xfId="0" applyNumberFormat="1" applyFont="1" applyFill="1" applyBorder="1" applyAlignment="1">
      <alignment horizontal="center" vertical="top" textRotation="90" wrapText="1"/>
    </xf>
    <xf numFmtId="1" fontId="2" fillId="2" borderId="16" xfId="0" applyNumberFormat="1" applyFont="1" applyFill="1" applyBorder="1" applyAlignment="1">
      <alignment horizontal="center" vertical="top" textRotation="90" wrapText="1"/>
    </xf>
    <xf numFmtId="1" fontId="2" fillId="2" borderId="2" xfId="0" applyNumberFormat="1" applyFont="1" applyFill="1" applyBorder="1" applyAlignment="1">
      <alignment horizontal="center" vertical="top" textRotation="90" wrapText="1"/>
    </xf>
    <xf numFmtId="0" fontId="1" fillId="0" borderId="0" xfId="0" applyFont="1" applyBorder="1" applyAlignment="1">
      <alignment horizontal="left"/>
    </xf>
    <xf numFmtId="0" fontId="2" fillId="11" borderId="3" xfId="0" applyFont="1" applyFill="1" applyBorder="1" applyAlignment="1">
      <alignment horizontal="left" vertical="center" wrapText="1"/>
    </xf>
    <xf numFmtId="0" fontId="2" fillId="11" borderId="6" xfId="0" applyFont="1" applyFill="1" applyBorder="1" applyAlignment="1">
      <alignment horizontal="left" vertical="center" wrapText="1"/>
    </xf>
    <xf numFmtId="1" fontId="3" fillId="0" borderId="0" xfId="0" applyNumberFormat="1" applyFont="1" applyAlignment="1">
      <alignment horizontal="left" vertical="top" wrapText="1"/>
    </xf>
    <xf numFmtId="0" fontId="10" fillId="0" borderId="0" xfId="0" applyFont="1" applyAlignment="1">
      <alignment horizontal="center"/>
    </xf>
    <xf numFmtId="0" fontId="1" fillId="2" borderId="9" xfId="0" applyFont="1" applyFill="1" applyBorder="1" applyAlignment="1">
      <alignment horizontal="center"/>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4" xfId="0" applyFont="1" applyFill="1" applyBorder="1" applyAlignment="1">
      <alignment horizontal="center" vertical="center" wrapText="1"/>
    </xf>
    <xf numFmtId="49" fontId="2" fillId="0" borderId="3" xfId="0" applyNumberFormat="1" applyFont="1" applyBorder="1" applyAlignment="1">
      <alignment horizontal="left" vertical="top" wrapText="1"/>
    </xf>
    <xf numFmtId="49" fontId="2" fillId="0" borderId="6" xfId="0" applyNumberFormat="1" applyFont="1" applyBorder="1" applyAlignment="1">
      <alignment horizontal="left" vertical="top" wrapText="1"/>
    </xf>
    <xf numFmtId="49" fontId="2" fillId="0" borderId="4" xfId="0" applyNumberFormat="1" applyFont="1" applyBorder="1" applyAlignment="1">
      <alignment horizontal="left" vertical="top" wrapText="1"/>
    </xf>
    <xf numFmtId="49" fontId="20" fillId="11" borderId="3" xfId="0" applyNumberFormat="1" applyFont="1" applyFill="1" applyBorder="1" applyAlignment="1">
      <alignment horizontal="left" vertical="top" wrapText="1"/>
    </xf>
    <xf numFmtId="49" fontId="20" fillId="11" borderId="4" xfId="0" applyNumberFormat="1" applyFont="1" applyFill="1" applyBorder="1" applyAlignment="1">
      <alignment horizontal="left" vertical="top" wrapText="1"/>
    </xf>
    <xf numFmtId="0" fontId="1" fillId="0" borderId="3" xfId="0" applyFont="1" applyBorder="1" applyAlignment="1">
      <alignment horizontal="left"/>
    </xf>
    <xf numFmtId="0" fontId="1" fillId="0" borderId="6" xfId="0" applyFont="1" applyBorder="1" applyAlignment="1">
      <alignment horizontal="left"/>
    </xf>
    <xf numFmtId="0" fontId="1" fillId="0" borderId="4" xfId="0" applyFont="1" applyBorder="1" applyAlignment="1">
      <alignment horizontal="left"/>
    </xf>
    <xf numFmtId="0" fontId="1" fillId="0" borderId="3" xfId="0" applyFont="1" applyBorder="1" applyAlignment="1">
      <alignment horizontal="left" wrapText="1"/>
    </xf>
    <xf numFmtId="0" fontId="1" fillId="0" borderId="6" xfId="0" applyFont="1" applyBorder="1" applyAlignment="1">
      <alignment horizontal="left" wrapText="1"/>
    </xf>
    <xf numFmtId="0" fontId="1" fillId="0" borderId="4" xfId="0" applyFont="1" applyBorder="1" applyAlignment="1">
      <alignment horizontal="left" wrapText="1"/>
    </xf>
    <xf numFmtId="49" fontId="2" fillId="2" borderId="3" xfId="0" applyNumberFormat="1" applyFont="1" applyFill="1" applyBorder="1" applyAlignment="1">
      <alignment horizontal="right" vertical="top" wrapText="1"/>
    </xf>
    <xf numFmtId="49" fontId="2" fillId="2" borderId="6" xfId="0" applyNumberFormat="1" applyFont="1" applyFill="1" applyBorder="1" applyAlignment="1">
      <alignment horizontal="right" vertical="top" wrapText="1"/>
    </xf>
    <xf numFmtId="49" fontId="2" fillId="2" borderId="4" xfId="0" applyNumberFormat="1" applyFont="1" applyFill="1" applyBorder="1" applyAlignment="1">
      <alignment horizontal="right" vertical="top" wrapText="1"/>
    </xf>
    <xf numFmtId="0" fontId="2" fillId="3" borderId="3" xfId="0" applyFont="1" applyFill="1" applyBorder="1" applyAlignment="1">
      <alignment horizontal="left" wrapText="1"/>
    </xf>
    <xf numFmtId="0" fontId="2" fillId="3" borderId="6" xfId="0" applyFont="1" applyFill="1" applyBorder="1" applyAlignment="1">
      <alignment horizontal="left" wrapText="1"/>
    </xf>
    <xf numFmtId="0" fontId="2" fillId="3" borderId="4" xfId="0" applyFont="1" applyFill="1" applyBorder="1" applyAlignment="1">
      <alignment horizontal="left" wrapText="1"/>
    </xf>
    <xf numFmtId="49" fontId="1" fillId="0" borderId="1" xfId="0" applyNumberFormat="1" applyFont="1" applyBorder="1" applyAlignment="1">
      <alignment vertical="top" wrapText="1"/>
    </xf>
    <xf numFmtId="0" fontId="12" fillId="2" borderId="1" xfId="0" applyFont="1" applyFill="1" applyBorder="1" applyAlignment="1">
      <alignment horizontal="left" vertical="top" wrapText="1"/>
    </xf>
    <xf numFmtId="49" fontId="12" fillId="0" borderId="5" xfId="0" applyNumberFormat="1" applyFont="1" applyBorder="1" applyAlignment="1">
      <alignment horizontal="center" vertical="top" wrapText="1"/>
    </xf>
    <xf numFmtId="49" fontId="12" fillId="0" borderId="2" xfId="0" applyNumberFormat="1" applyFont="1" applyBorder="1" applyAlignment="1">
      <alignment horizontal="center" vertical="top" wrapText="1"/>
    </xf>
    <xf numFmtId="0" fontId="2" fillId="0" borderId="3" xfId="0" applyFont="1" applyBorder="1" applyAlignment="1">
      <alignment horizontal="center"/>
    </xf>
    <xf numFmtId="0" fontId="2" fillId="0" borderId="6" xfId="0" applyFont="1" applyBorder="1" applyAlignment="1">
      <alignment horizontal="center"/>
    </xf>
    <xf numFmtId="0" fontId="2" fillId="0" borderId="0" xfId="0" applyFont="1" applyAlignment="1">
      <alignment horizontal="center"/>
    </xf>
    <xf numFmtId="0" fontId="1" fillId="7" borderId="9" xfId="0" applyFont="1" applyFill="1" applyBorder="1" applyAlignment="1">
      <alignment horizontal="center"/>
    </xf>
    <xf numFmtId="0" fontId="19" fillId="0" borderId="0" xfId="0" applyNumberFormat="1" applyFont="1" applyAlignment="1">
      <alignment vertical="top" wrapText="1"/>
    </xf>
    <xf numFmtId="0" fontId="2" fillId="0" borderId="1" xfId="0" applyFont="1" applyBorder="1" applyAlignment="1">
      <alignment horizontal="center" vertical="top"/>
    </xf>
    <xf numFmtId="0" fontId="2" fillId="2" borderId="5" xfId="0" applyNumberFormat="1" applyFont="1" applyFill="1" applyBorder="1" applyAlignment="1">
      <alignment horizontal="center" vertical="top" wrapText="1"/>
    </xf>
    <xf numFmtId="0" fontId="2" fillId="2" borderId="16" xfId="0" applyNumberFormat="1" applyFont="1" applyFill="1" applyBorder="1" applyAlignment="1">
      <alignment horizontal="center" vertical="top" wrapText="1"/>
    </xf>
    <xf numFmtId="0" fontId="2" fillId="2" borderId="2" xfId="0" applyNumberFormat="1" applyFont="1" applyFill="1" applyBorder="1" applyAlignment="1">
      <alignment horizontal="center" vertical="top" wrapText="1"/>
    </xf>
    <xf numFmtId="0" fontId="2" fillId="0" borderId="5" xfId="0" applyFont="1" applyBorder="1" applyAlignment="1">
      <alignment horizontal="center" vertical="top"/>
    </xf>
    <xf numFmtId="0" fontId="2" fillId="0" borderId="16" xfId="0" applyFont="1" applyBorder="1" applyAlignment="1">
      <alignment horizontal="center" vertical="top"/>
    </xf>
    <xf numFmtId="0" fontId="2" fillId="0" borderId="2" xfId="0" applyFont="1" applyBorder="1" applyAlignment="1">
      <alignment horizontal="center" vertical="top"/>
    </xf>
    <xf numFmtId="0" fontId="2" fillId="0" borderId="5" xfId="0" applyNumberFormat="1" applyFont="1" applyBorder="1" applyAlignment="1">
      <alignment horizontal="center" vertical="top" textRotation="90" wrapText="1"/>
    </xf>
    <xf numFmtId="0" fontId="2" fillId="0" borderId="16" xfId="0" applyNumberFormat="1" applyFont="1" applyBorder="1" applyAlignment="1">
      <alignment horizontal="center" vertical="top" textRotation="90" wrapText="1"/>
    </xf>
    <xf numFmtId="0" fontId="2" fillId="0" borderId="2" xfId="0" applyNumberFormat="1" applyFont="1" applyBorder="1" applyAlignment="1">
      <alignment horizontal="center" vertical="top" textRotation="90" wrapText="1"/>
    </xf>
    <xf numFmtId="0" fontId="2" fillId="2" borderId="5" xfId="0" applyNumberFormat="1" applyFont="1" applyFill="1" applyBorder="1" applyAlignment="1">
      <alignment horizontal="center" vertical="top" textRotation="90" wrapText="1"/>
    </xf>
    <xf numFmtId="0" fontId="2" fillId="2" borderId="16" xfId="0" applyNumberFormat="1" applyFont="1" applyFill="1" applyBorder="1" applyAlignment="1">
      <alignment horizontal="center" vertical="top" textRotation="90" wrapText="1"/>
    </xf>
    <xf numFmtId="0" fontId="2" fillId="2" borderId="2" xfId="0" applyNumberFormat="1" applyFont="1" applyFill="1" applyBorder="1" applyAlignment="1">
      <alignment horizontal="center" vertical="top" textRotation="90" wrapText="1"/>
    </xf>
    <xf numFmtId="49" fontId="1" fillId="0" borderId="1" xfId="0" applyNumberFormat="1" applyFont="1" applyFill="1" applyBorder="1" applyAlignment="1">
      <alignment horizontal="left" vertical="top" wrapText="1"/>
    </xf>
    <xf numFmtId="0" fontId="1" fillId="0" borderId="1" xfId="0" applyNumberFormat="1" applyFont="1" applyFill="1" applyBorder="1" applyAlignment="1">
      <alignment horizontal="center" vertical="top" wrapText="1"/>
    </xf>
    <xf numFmtId="0" fontId="1" fillId="0" borderId="1" xfId="0" applyNumberFormat="1" applyFont="1" applyFill="1" applyBorder="1" applyAlignment="1">
      <alignment vertical="top" wrapText="1"/>
    </xf>
    <xf numFmtId="0" fontId="1" fillId="7" borderId="1" xfId="0" applyNumberFormat="1" applyFont="1" applyFill="1" applyBorder="1" applyAlignment="1">
      <alignment horizontal="center" vertical="top" wrapText="1"/>
    </xf>
    <xf numFmtId="0" fontId="1" fillId="7" borderId="5" xfId="0" applyNumberFormat="1" applyFont="1" applyFill="1" applyBorder="1" applyAlignment="1">
      <alignment vertical="top" wrapText="1"/>
    </xf>
    <xf numFmtId="0" fontId="1" fillId="7" borderId="16" xfId="0" applyNumberFormat="1" applyFont="1" applyFill="1" applyBorder="1" applyAlignment="1">
      <alignment vertical="top" wrapText="1"/>
    </xf>
    <xf numFmtId="0" fontId="1" fillId="7" borderId="2" xfId="0" applyNumberFormat="1" applyFont="1" applyFill="1" applyBorder="1" applyAlignment="1">
      <alignment vertical="top" wrapText="1"/>
    </xf>
    <xf numFmtId="180" fontId="1" fillId="0" borderId="1" xfId="0" applyNumberFormat="1" applyFont="1" applyBorder="1" applyAlignment="1">
      <alignment vertical="top" wrapText="1"/>
    </xf>
    <xf numFmtId="1" fontId="1" fillId="0" borderId="1" xfId="0" applyNumberFormat="1" applyFont="1" applyBorder="1" applyAlignment="1">
      <alignment vertical="top" wrapText="1"/>
    </xf>
    <xf numFmtId="3" fontId="1" fillId="0" borderId="5" xfId="0" applyNumberFormat="1" applyFont="1" applyBorder="1" applyAlignment="1">
      <alignment vertical="top" wrapText="1"/>
    </xf>
    <xf numFmtId="3" fontId="1" fillId="0" borderId="16" xfId="0" applyNumberFormat="1" applyFont="1" applyBorder="1" applyAlignment="1">
      <alignment vertical="top" wrapText="1"/>
    </xf>
    <xf numFmtId="3" fontId="1" fillId="0" borderId="2" xfId="0" applyNumberFormat="1" applyFont="1" applyBorder="1" applyAlignment="1">
      <alignment vertical="top" wrapText="1"/>
    </xf>
    <xf numFmtId="0" fontId="1" fillId="0" borderId="5" xfId="0" applyNumberFormat="1" applyFont="1" applyBorder="1" applyAlignment="1">
      <alignment vertical="top" wrapText="1"/>
    </xf>
    <xf numFmtId="0" fontId="1" fillId="0" borderId="16" xfId="0" applyNumberFormat="1" applyFont="1" applyBorder="1" applyAlignment="1">
      <alignment vertical="top" wrapText="1"/>
    </xf>
    <xf numFmtId="0" fontId="1" fillId="0" borderId="2" xfId="0" applyNumberFormat="1" applyFont="1" applyBorder="1" applyAlignment="1">
      <alignment vertical="top" wrapText="1"/>
    </xf>
    <xf numFmtId="3" fontId="1" fillId="2" borderId="5" xfId="1" applyNumberFormat="1" applyFont="1" applyFill="1" applyBorder="1" applyAlignment="1">
      <alignment horizontal="left" vertical="top" wrapText="1"/>
    </xf>
    <xf numFmtId="3" fontId="1" fillId="2" borderId="16" xfId="1" applyNumberFormat="1" applyFont="1" applyFill="1" applyBorder="1" applyAlignment="1">
      <alignment horizontal="left" vertical="top" wrapText="1"/>
    </xf>
    <xf numFmtId="3" fontId="1" fillId="2" borderId="2" xfId="1" applyNumberFormat="1" applyFont="1" applyFill="1" applyBorder="1" applyAlignment="1">
      <alignment horizontal="left" vertical="top" wrapText="1"/>
    </xf>
    <xf numFmtId="1" fontId="1" fillId="7" borderId="1" xfId="0" applyNumberFormat="1" applyFont="1" applyFill="1" applyBorder="1" applyAlignment="1">
      <alignment horizontal="left" vertical="top" wrapText="1"/>
    </xf>
    <xf numFmtId="49" fontId="2" fillId="7" borderId="1" xfId="0" applyNumberFormat="1" applyFont="1" applyFill="1" applyBorder="1" applyAlignment="1">
      <alignment horizontal="right" vertical="top" wrapText="1"/>
    </xf>
    <xf numFmtId="0" fontId="5" fillId="3" borderId="2" xfId="0" applyFont="1" applyFill="1" applyBorder="1" applyAlignment="1">
      <alignment horizontal="left" wrapText="1"/>
    </xf>
    <xf numFmtId="3" fontId="1" fillId="2" borderId="5" xfId="1" applyNumberFormat="1" applyFont="1" applyFill="1" applyBorder="1" applyAlignment="1">
      <alignment horizontal="center" vertical="top" wrapText="1"/>
    </xf>
    <xf numFmtId="3" fontId="1" fillId="2" borderId="16" xfId="1" applyNumberFormat="1" applyFont="1" applyFill="1" applyBorder="1" applyAlignment="1">
      <alignment horizontal="center" vertical="top" wrapText="1"/>
    </xf>
    <xf numFmtId="3" fontId="1" fillId="2" borderId="2" xfId="1" applyNumberFormat="1" applyFont="1" applyFill="1" applyBorder="1" applyAlignment="1">
      <alignment horizontal="center" vertical="top" wrapText="1"/>
    </xf>
    <xf numFmtId="0" fontId="1" fillId="7" borderId="16" xfId="0" applyFont="1" applyFill="1" applyBorder="1" applyAlignment="1">
      <alignment horizontal="center" vertical="top" wrapText="1"/>
    </xf>
    <xf numFmtId="0" fontId="1" fillId="7" borderId="2" xfId="0" applyFont="1" applyFill="1" applyBorder="1" applyAlignment="1">
      <alignment horizontal="center" vertical="top" wrapText="1"/>
    </xf>
    <xf numFmtId="49" fontId="2" fillId="0" borderId="1" xfId="0" applyNumberFormat="1" applyFont="1" applyBorder="1" applyAlignment="1">
      <alignment horizontal="left" vertical="top" wrapText="1"/>
    </xf>
    <xf numFmtId="0" fontId="3" fillId="0" borderId="3" xfId="0" applyFont="1" applyBorder="1" applyAlignment="1">
      <alignment horizontal="left" vertical="top"/>
    </xf>
    <xf numFmtId="0" fontId="3" fillId="0" borderId="6" xfId="0" applyFont="1" applyBorder="1" applyAlignment="1">
      <alignment horizontal="left" vertical="top"/>
    </xf>
    <xf numFmtId="0" fontId="3" fillId="0" borderId="4" xfId="0" applyFont="1" applyBorder="1" applyAlignment="1">
      <alignment horizontal="left" vertical="top"/>
    </xf>
    <xf numFmtId="0" fontId="3" fillId="0" borderId="1" xfId="0" applyFont="1" applyBorder="1" applyAlignment="1">
      <alignment horizontal="left" vertical="top" wrapText="1"/>
    </xf>
    <xf numFmtId="0" fontId="3" fillId="0" borderId="3" xfId="0" applyFont="1" applyBorder="1" applyAlignment="1">
      <alignment horizontal="left" vertical="top" wrapText="1"/>
    </xf>
    <xf numFmtId="0" fontId="3" fillId="0" borderId="6" xfId="0" applyFont="1" applyBorder="1" applyAlignment="1">
      <alignment horizontal="left" vertical="top" wrapText="1"/>
    </xf>
    <xf numFmtId="0" fontId="3" fillId="0" borderId="4" xfId="0" applyFont="1" applyBorder="1" applyAlignment="1">
      <alignment horizontal="left" vertical="top" wrapText="1"/>
    </xf>
    <xf numFmtId="0" fontId="5" fillId="3" borderId="1" xfId="0" applyFont="1" applyFill="1" applyBorder="1" applyAlignment="1">
      <alignment horizontal="left" vertical="top" wrapText="1"/>
    </xf>
    <xf numFmtId="49" fontId="2" fillId="7" borderId="1" xfId="0" applyNumberFormat="1" applyFont="1" applyFill="1" applyBorder="1" applyAlignment="1">
      <alignment horizontal="left" vertical="top" wrapText="1"/>
    </xf>
    <xf numFmtId="0" fontId="1" fillId="0" borderId="1" xfId="0" applyFont="1" applyBorder="1" applyAlignment="1">
      <alignment horizontal="left" vertical="top" wrapText="1"/>
    </xf>
    <xf numFmtId="49" fontId="2" fillId="11" borderId="1" xfId="0" applyNumberFormat="1" applyFont="1" applyFill="1" applyBorder="1" applyAlignment="1">
      <alignment horizontal="left" vertical="top" wrapText="1"/>
    </xf>
    <xf numFmtId="1" fontId="19" fillId="0" borderId="0" xfId="0" applyNumberFormat="1" applyFont="1" applyAlignment="1">
      <alignment horizontal="left" vertical="top" wrapText="1"/>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49" fontId="1" fillId="0" borderId="5" xfId="0" applyNumberFormat="1" applyFont="1" applyFill="1" applyBorder="1" applyAlignment="1">
      <alignment horizontal="left" vertical="top" wrapText="1"/>
    </xf>
    <xf numFmtId="49" fontId="1" fillId="0" borderId="16" xfId="0" applyNumberFormat="1" applyFont="1" applyFill="1" applyBorder="1" applyAlignment="1">
      <alignment horizontal="left" vertical="top" wrapText="1"/>
    </xf>
    <xf numFmtId="49" fontId="1" fillId="0" borderId="2" xfId="0" applyNumberFormat="1" applyFont="1" applyFill="1" applyBorder="1" applyAlignment="1">
      <alignment horizontal="left" vertical="top" wrapText="1"/>
    </xf>
    <xf numFmtId="49" fontId="1" fillId="7" borderId="16" xfId="0" applyNumberFormat="1" applyFont="1" applyFill="1" applyBorder="1" applyAlignment="1">
      <alignment horizontal="center" vertical="top" wrapText="1"/>
    </xf>
    <xf numFmtId="4" fontId="1" fillId="7" borderId="5" xfId="1" applyNumberFormat="1" applyFont="1" applyFill="1" applyBorder="1" applyAlignment="1">
      <alignment horizontal="left" vertical="top" wrapText="1"/>
    </xf>
    <xf numFmtId="4" fontId="1" fillId="7" borderId="2" xfId="1" applyNumberFormat="1" applyFont="1" applyFill="1" applyBorder="1" applyAlignment="1">
      <alignment horizontal="left" vertical="top" wrapText="1"/>
    </xf>
    <xf numFmtId="3" fontId="1" fillId="7" borderId="5" xfId="1" applyNumberFormat="1" applyFont="1" applyFill="1" applyBorder="1" applyAlignment="1">
      <alignment horizontal="center" vertical="top" wrapText="1"/>
    </xf>
    <xf numFmtId="3" fontId="1" fillId="7" borderId="2" xfId="1" applyNumberFormat="1" applyFont="1" applyFill="1" applyBorder="1" applyAlignment="1">
      <alignment horizontal="center" vertical="top" wrapText="1"/>
    </xf>
    <xf numFmtId="3" fontId="1" fillId="7" borderId="5" xfId="0" applyNumberFormat="1" applyFont="1" applyFill="1" applyBorder="1" applyAlignment="1">
      <alignment horizontal="center" vertical="top" wrapText="1"/>
    </xf>
    <xf numFmtId="3" fontId="1" fillId="7" borderId="2" xfId="0" applyNumberFormat="1" applyFont="1" applyFill="1" applyBorder="1" applyAlignment="1">
      <alignment horizontal="center" vertical="top" wrapText="1"/>
    </xf>
    <xf numFmtId="0" fontId="1" fillId="0" borderId="5" xfId="0" applyFont="1" applyBorder="1" applyAlignment="1">
      <alignment vertical="top" wrapText="1"/>
    </xf>
    <xf numFmtId="0" fontId="1" fillId="0" borderId="2" xfId="0" applyFont="1" applyBorder="1" applyAlignment="1">
      <alignment vertical="top" wrapText="1"/>
    </xf>
    <xf numFmtId="0" fontId="1" fillId="0" borderId="1" xfId="0" applyFont="1" applyBorder="1" applyAlignment="1">
      <alignment vertical="top" wrapText="1"/>
    </xf>
    <xf numFmtId="0" fontId="3" fillId="0" borderId="3" xfId="0" applyFont="1" applyBorder="1" applyAlignment="1">
      <alignment horizontal="left"/>
    </xf>
    <xf numFmtId="0" fontId="3" fillId="0" borderId="6" xfId="0" applyFont="1" applyBorder="1" applyAlignment="1">
      <alignment horizontal="left"/>
    </xf>
    <xf numFmtId="0" fontId="3" fillId="0" borderId="4" xfId="0" applyFont="1" applyBorder="1" applyAlignment="1">
      <alignment horizontal="left"/>
    </xf>
    <xf numFmtId="0" fontId="5" fillId="3" borderId="1" xfId="0" applyFont="1" applyFill="1" applyBorder="1" applyAlignment="1">
      <alignment horizontal="left" wrapText="1"/>
    </xf>
    <xf numFmtId="0" fontId="3" fillId="0" borderId="1" xfId="0" applyFont="1" applyBorder="1" applyAlignment="1">
      <alignment horizontal="left" wrapText="1"/>
    </xf>
    <xf numFmtId="49" fontId="2" fillId="7" borderId="3" xfId="0" applyNumberFormat="1" applyFont="1" applyFill="1" applyBorder="1" applyAlignment="1">
      <alignment horizontal="left" vertical="top" wrapText="1"/>
    </xf>
    <xf numFmtId="49" fontId="2" fillId="7" borderId="6" xfId="0" applyNumberFormat="1" applyFont="1" applyFill="1" applyBorder="1" applyAlignment="1">
      <alignment horizontal="left" vertical="top" wrapText="1"/>
    </xf>
    <xf numFmtId="49" fontId="2" fillId="7" borderId="4" xfId="0" applyNumberFormat="1" applyFont="1" applyFill="1" applyBorder="1" applyAlignment="1">
      <alignment horizontal="left" vertical="top" wrapText="1"/>
    </xf>
    <xf numFmtId="49" fontId="1" fillId="0" borderId="5" xfId="0" applyNumberFormat="1" applyFont="1" applyBorder="1" applyAlignment="1">
      <alignment vertical="top" wrapText="1"/>
    </xf>
    <xf numFmtId="49" fontId="1" fillId="0" borderId="2" xfId="0" applyNumberFormat="1" applyFont="1" applyBorder="1" applyAlignment="1">
      <alignment vertical="top" wrapText="1"/>
    </xf>
    <xf numFmtId="0" fontId="3" fillId="0" borderId="3" xfId="0" applyFont="1" applyBorder="1" applyAlignment="1">
      <alignment horizontal="left" wrapText="1"/>
    </xf>
    <xf numFmtId="0" fontId="3" fillId="0" borderId="6" xfId="0" applyFont="1" applyBorder="1" applyAlignment="1">
      <alignment horizontal="left" wrapText="1"/>
    </xf>
    <xf numFmtId="0" fontId="3" fillId="0" borderId="4" xfId="0" applyFont="1" applyBorder="1" applyAlignment="1">
      <alignment horizontal="left" wrapText="1"/>
    </xf>
    <xf numFmtId="0" fontId="5" fillId="0" borderId="1" xfId="0" applyFont="1" applyBorder="1" applyAlignment="1">
      <alignment horizontal="left"/>
    </xf>
    <xf numFmtId="49" fontId="2" fillId="11" borderId="3" xfId="0" applyNumberFormat="1" applyFont="1" applyFill="1" applyBorder="1" applyAlignment="1">
      <alignment horizontal="center" vertical="top" wrapText="1"/>
    </xf>
    <xf numFmtId="49" fontId="2" fillId="11" borderId="6" xfId="0" applyNumberFormat="1" applyFont="1" applyFill="1" applyBorder="1" applyAlignment="1">
      <alignment horizontal="center" vertical="top" wrapText="1"/>
    </xf>
    <xf numFmtId="49" fontId="2" fillId="11" borderId="4" xfId="0" applyNumberFormat="1" applyFont="1" applyFill="1" applyBorder="1" applyAlignment="1">
      <alignment horizontal="center" vertical="top" wrapText="1"/>
    </xf>
    <xf numFmtId="0" fontId="10" fillId="0" borderId="0" xfId="0" applyFont="1" applyAlignment="1">
      <alignment horizontal="center" wrapText="1"/>
    </xf>
    <xf numFmtId="49" fontId="1" fillId="2" borderId="5" xfId="0" applyNumberFormat="1" applyFont="1" applyFill="1" applyBorder="1" applyAlignment="1">
      <alignment horizontal="right" vertical="top" wrapText="1"/>
    </xf>
    <xf numFmtId="49" fontId="1" fillId="2" borderId="2" xfId="0" applyNumberFormat="1" applyFont="1" applyFill="1" applyBorder="1" applyAlignment="1">
      <alignment horizontal="right" vertical="top" wrapText="1"/>
    </xf>
    <xf numFmtId="49" fontId="1" fillId="7" borderId="16" xfId="0" applyNumberFormat="1" applyFont="1" applyFill="1" applyBorder="1" applyAlignment="1">
      <alignment horizontal="left" vertical="top" wrapText="1"/>
    </xf>
    <xf numFmtId="180" fontId="1" fillId="7" borderId="16" xfId="0" applyNumberFormat="1" applyFont="1" applyFill="1" applyBorder="1" applyAlignment="1">
      <alignment horizontal="left" vertical="top" wrapText="1"/>
    </xf>
    <xf numFmtId="180" fontId="1" fillId="7" borderId="2" xfId="0" applyNumberFormat="1" applyFont="1" applyFill="1" applyBorder="1" applyAlignment="1">
      <alignment horizontal="left" vertical="top" wrapText="1"/>
    </xf>
    <xf numFmtId="0" fontId="1" fillId="0" borderId="16" xfId="0" applyFont="1" applyFill="1" applyBorder="1" applyAlignment="1">
      <alignment vertical="top" wrapText="1"/>
    </xf>
    <xf numFmtId="0" fontId="1" fillId="0" borderId="2" xfId="0" applyFont="1" applyFill="1" applyBorder="1" applyAlignment="1">
      <alignment vertical="top" wrapText="1"/>
    </xf>
    <xf numFmtId="0" fontId="1" fillId="0" borderId="5" xfId="0" applyFont="1" applyFill="1" applyBorder="1" applyAlignment="1">
      <alignment vertical="top" wrapText="1"/>
    </xf>
    <xf numFmtId="0" fontId="1" fillId="0" borderId="1" xfId="0" applyFont="1" applyFill="1" applyBorder="1" applyAlignment="1">
      <alignment vertical="top" wrapText="1"/>
    </xf>
    <xf numFmtId="180" fontId="1" fillId="0" borderId="5" xfId="0" applyNumberFormat="1" applyFont="1" applyFill="1" applyBorder="1" applyAlignment="1">
      <alignment vertical="top" wrapText="1"/>
    </xf>
    <xf numFmtId="180" fontId="1" fillId="0" borderId="16" xfId="0" applyNumberFormat="1" applyFont="1" applyFill="1" applyBorder="1" applyAlignment="1">
      <alignment vertical="top" wrapText="1"/>
    </xf>
    <xf numFmtId="180" fontId="1" fillId="0" borderId="2" xfId="0" applyNumberFormat="1" applyFont="1" applyFill="1" applyBorder="1" applyAlignment="1">
      <alignment vertical="top" wrapText="1"/>
    </xf>
    <xf numFmtId="0" fontId="1" fillId="2" borderId="1" xfId="0" applyFont="1" applyFill="1" applyBorder="1" applyAlignment="1">
      <alignment horizontal="left" wrapText="1"/>
    </xf>
    <xf numFmtId="0" fontId="2" fillId="3" borderId="1" xfId="0" applyFont="1" applyFill="1" applyBorder="1" applyAlignment="1">
      <alignment horizontal="left" wrapText="1"/>
    </xf>
    <xf numFmtId="0" fontId="1" fillId="0" borderId="1" xfId="0" applyFont="1" applyBorder="1" applyAlignment="1">
      <alignment horizontal="left" wrapText="1"/>
    </xf>
    <xf numFmtId="0" fontId="2" fillId="3" borderId="2" xfId="0" applyFont="1" applyFill="1" applyBorder="1" applyAlignment="1">
      <alignment horizontal="left" wrapText="1"/>
    </xf>
    <xf numFmtId="49" fontId="2" fillId="11" borderId="1" xfId="0" applyNumberFormat="1" applyFont="1" applyFill="1" applyBorder="1" applyAlignment="1">
      <alignment vertical="top" wrapText="1"/>
    </xf>
    <xf numFmtId="49" fontId="1" fillId="7" borderId="1" xfId="0" applyNumberFormat="1" applyFont="1" applyFill="1" applyBorder="1" applyAlignment="1">
      <alignment vertical="top" wrapText="1"/>
    </xf>
    <xf numFmtId="180" fontId="1" fillId="7" borderId="1" xfId="0" applyNumberFormat="1" applyFont="1" applyFill="1" applyBorder="1" applyAlignment="1">
      <alignment horizontal="left" vertical="top" wrapText="1"/>
    </xf>
    <xf numFmtId="1" fontId="19" fillId="0" borderId="0" xfId="0" applyNumberFormat="1" applyFont="1" applyAlignment="1">
      <alignment vertical="top" wrapText="1"/>
    </xf>
    <xf numFmtId="0" fontId="1" fillId="7" borderId="16" xfId="0" applyFont="1" applyFill="1" applyBorder="1" applyAlignment="1">
      <alignment horizontal="left" vertical="top" wrapText="1"/>
    </xf>
    <xf numFmtId="49" fontId="2" fillId="0" borderId="1" xfId="0" applyNumberFormat="1" applyFont="1" applyBorder="1" applyAlignment="1">
      <alignment horizontal="right" vertical="top" wrapText="1"/>
    </xf>
    <xf numFmtId="49" fontId="1" fillId="0" borderId="16" xfId="0" applyNumberFormat="1" applyFont="1" applyBorder="1" applyAlignment="1">
      <alignment vertical="top" wrapText="1"/>
    </xf>
    <xf numFmtId="49" fontId="2" fillId="15" borderId="1" xfId="0" applyNumberFormat="1" applyFont="1" applyFill="1" applyBorder="1" applyAlignment="1">
      <alignment horizontal="left" vertical="top" wrapText="1"/>
    </xf>
    <xf numFmtId="49" fontId="1" fillId="0" borderId="1" xfId="0" applyNumberFormat="1" applyFont="1" applyFill="1" applyBorder="1" applyAlignment="1">
      <alignment vertical="top" wrapText="1"/>
    </xf>
    <xf numFmtId="1" fontId="2" fillId="0" borderId="5" xfId="0" applyNumberFormat="1" applyFont="1" applyBorder="1" applyAlignment="1">
      <alignment horizontal="center" vertical="center" textRotation="90" wrapText="1"/>
    </xf>
    <xf numFmtId="1" fontId="2" fillId="0" borderId="16" xfId="0" applyNumberFormat="1" applyFont="1" applyBorder="1" applyAlignment="1">
      <alignment horizontal="center" vertical="center" textRotation="90" wrapText="1"/>
    </xf>
    <xf numFmtId="1" fontId="2" fillId="0" borderId="2" xfId="0" applyNumberFormat="1" applyFont="1" applyBorder="1" applyAlignment="1">
      <alignment horizontal="center" vertical="center" textRotation="90" wrapText="1"/>
    </xf>
    <xf numFmtId="1" fontId="2" fillId="2" borderId="5" xfId="0" applyNumberFormat="1" applyFont="1" applyFill="1" applyBorder="1" applyAlignment="1">
      <alignment horizontal="center" vertical="center" textRotation="90" wrapText="1"/>
    </xf>
    <xf numFmtId="1" fontId="2" fillId="2" borderId="16" xfId="0" applyNumberFormat="1" applyFont="1" applyFill="1" applyBorder="1" applyAlignment="1">
      <alignment horizontal="center" vertical="center" textRotation="90" wrapText="1"/>
    </xf>
    <xf numFmtId="1" fontId="2" fillId="2" borderId="2" xfId="0" applyNumberFormat="1" applyFont="1" applyFill="1" applyBorder="1" applyAlignment="1">
      <alignment horizontal="center" vertical="center" textRotation="90" wrapText="1"/>
    </xf>
    <xf numFmtId="0" fontId="1" fillId="7" borderId="1" xfId="0" applyFont="1" applyFill="1" applyBorder="1" applyAlignment="1">
      <alignment vertical="top" wrapText="1"/>
    </xf>
    <xf numFmtId="0" fontId="1" fillId="2" borderId="5" xfId="0" applyFont="1" applyFill="1" applyBorder="1" applyAlignment="1">
      <alignment vertical="top" wrapText="1"/>
    </xf>
    <xf numFmtId="0" fontId="1" fillId="2" borderId="2" xfId="0" applyFont="1" applyFill="1" applyBorder="1" applyAlignment="1">
      <alignment vertical="top" wrapText="1"/>
    </xf>
    <xf numFmtId="0" fontId="1" fillId="0" borderId="5" xfId="0" applyFont="1" applyFill="1" applyBorder="1" applyAlignment="1">
      <alignment horizontal="center" vertical="top" wrapText="1"/>
    </xf>
    <xf numFmtId="0" fontId="1" fillId="0" borderId="2" xfId="0" applyFont="1" applyFill="1" applyBorder="1" applyAlignment="1">
      <alignment horizontal="center" vertical="top" wrapText="1"/>
    </xf>
    <xf numFmtId="3" fontId="1" fillId="0" borderId="5" xfId="0" applyNumberFormat="1" applyFont="1" applyBorder="1" applyAlignment="1">
      <alignment horizontal="left" vertical="top" wrapText="1"/>
    </xf>
    <xf numFmtId="3" fontId="1" fillId="0" borderId="2" xfId="0" applyNumberFormat="1" applyFont="1" applyBorder="1" applyAlignment="1">
      <alignment horizontal="left" vertical="top" wrapText="1"/>
    </xf>
    <xf numFmtId="3" fontId="1" fillId="0" borderId="5" xfId="0" applyNumberFormat="1" applyFont="1" applyBorder="1" applyAlignment="1">
      <alignment horizontal="center" vertical="top" wrapText="1"/>
    </xf>
    <xf numFmtId="3" fontId="1" fillId="0" borderId="2" xfId="0" applyNumberFormat="1" applyFont="1" applyBorder="1" applyAlignment="1">
      <alignment horizontal="center" vertical="top" wrapText="1"/>
    </xf>
    <xf numFmtId="0" fontId="1" fillId="10" borderId="5" xfId="0" applyFont="1" applyFill="1" applyBorder="1" applyAlignment="1">
      <alignment horizontal="left" vertical="top" wrapText="1"/>
    </xf>
    <xf numFmtId="0" fontId="1" fillId="10" borderId="2" xfId="0" applyFont="1" applyFill="1" applyBorder="1" applyAlignment="1">
      <alignment horizontal="left" vertical="top" wrapText="1"/>
    </xf>
    <xf numFmtId="0" fontId="1" fillId="10" borderId="5" xfId="0" applyFont="1" applyFill="1" applyBorder="1" applyAlignment="1">
      <alignment horizontal="center" vertical="top" wrapText="1"/>
    </xf>
    <xf numFmtId="0" fontId="1" fillId="10" borderId="2" xfId="0" applyFont="1" applyFill="1" applyBorder="1" applyAlignment="1">
      <alignment horizontal="center" vertical="top" wrapText="1"/>
    </xf>
    <xf numFmtId="0" fontId="12" fillId="7" borderId="1" xfId="0" applyFont="1" applyFill="1" applyBorder="1" applyAlignment="1">
      <alignment horizontal="left" vertical="top" wrapText="1"/>
    </xf>
    <xf numFmtId="0" fontId="12" fillId="7" borderId="1" xfId="0" applyFont="1" applyFill="1" applyBorder="1" applyAlignment="1">
      <alignment horizontal="right" vertical="top" wrapText="1"/>
    </xf>
    <xf numFmtId="49" fontId="5" fillId="7" borderId="3" xfId="0" applyNumberFormat="1" applyFont="1" applyFill="1" applyBorder="1" applyAlignment="1">
      <alignment horizontal="right" vertical="top" wrapText="1"/>
    </xf>
    <xf numFmtId="49" fontId="5" fillId="7" borderId="4" xfId="0" applyNumberFormat="1" applyFont="1" applyFill="1" applyBorder="1" applyAlignment="1">
      <alignment horizontal="right" vertical="top" wrapText="1"/>
    </xf>
    <xf numFmtId="0" fontId="12" fillId="0" borderId="5" xfId="0" applyFont="1" applyBorder="1" applyAlignment="1">
      <alignment horizontal="center" vertical="top"/>
    </xf>
    <xf numFmtId="0" fontId="12" fillId="0" borderId="2" xfId="0" applyFont="1" applyBorder="1" applyAlignment="1">
      <alignment horizontal="center" vertical="top"/>
    </xf>
    <xf numFmtId="0" fontId="12" fillId="0" borderId="5" xfId="0" applyFont="1" applyBorder="1" applyAlignment="1">
      <alignment horizontal="right" vertical="top"/>
    </xf>
    <xf numFmtId="0" fontId="12" fillId="0" borderId="2" xfId="0" applyFont="1" applyBorder="1" applyAlignment="1">
      <alignment horizontal="right" vertical="top"/>
    </xf>
    <xf numFmtId="0" fontId="12" fillId="0" borderId="1" xfId="0" applyFont="1" applyFill="1" applyBorder="1" applyAlignment="1">
      <alignment horizontal="left" vertical="top" wrapText="1"/>
    </xf>
    <xf numFmtId="0" fontId="1" fillId="7" borderId="5" xfId="0" applyFont="1" applyFill="1" applyBorder="1" applyAlignment="1">
      <alignment vertical="top" wrapText="1"/>
    </xf>
    <xf numFmtId="0" fontId="1" fillId="7" borderId="16" xfId="0" applyFont="1" applyFill="1" applyBorder="1" applyAlignment="1">
      <alignment vertical="top" wrapText="1"/>
    </xf>
    <xf numFmtId="0" fontId="1" fillId="7" borderId="2" xfId="0" applyFont="1" applyFill="1" applyBorder="1" applyAlignment="1">
      <alignment vertical="top" wrapText="1"/>
    </xf>
    <xf numFmtId="49" fontId="20" fillId="7" borderId="1" xfId="0" applyNumberFormat="1" applyFont="1" applyFill="1" applyBorder="1" applyAlignment="1">
      <alignment horizontal="right" vertical="top" wrapText="1"/>
    </xf>
    <xf numFmtId="49" fontId="1" fillId="10" borderId="1" xfId="0" applyNumberFormat="1" applyFont="1" applyFill="1" applyBorder="1" applyAlignment="1">
      <alignment vertical="top" wrapText="1"/>
    </xf>
    <xf numFmtId="0" fontId="1" fillId="10" borderId="1" xfId="0" applyFont="1" applyFill="1" applyBorder="1" applyAlignment="1">
      <alignment horizontal="left" vertical="top" wrapText="1"/>
    </xf>
    <xf numFmtId="49" fontId="12" fillId="0" borderId="1" xfId="0" applyNumberFormat="1" applyFont="1" applyBorder="1" applyAlignment="1">
      <alignment vertical="top" wrapText="1"/>
    </xf>
    <xf numFmtId="0" fontId="3" fillId="0" borderId="1" xfId="0" applyFont="1" applyBorder="1" applyAlignment="1">
      <alignment vertical="top" wrapText="1"/>
    </xf>
    <xf numFmtId="0" fontId="5" fillId="3" borderId="2" xfId="0" applyFont="1" applyFill="1" applyBorder="1" applyAlignment="1">
      <alignment vertical="top" wrapText="1"/>
    </xf>
    <xf numFmtId="0" fontId="3" fillId="0" borderId="3" xfId="0" applyFont="1" applyBorder="1" applyAlignment="1">
      <alignment vertical="top" wrapText="1"/>
    </xf>
    <xf numFmtId="0" fontId="3" fillId="0" borderId="6" xfId="0" applyFont="1" applyBorder="1" applyAlignment="1">
      <alignment vertical="top" wrapText="1"/>
    </xf>
    <xf numFmtId="0" fontId="3" fillId="0" borderId="4" xfId="0" applyFont="1" applyBorder="1" applyAlignment="1">
      <alignment vertical="top" wrapText="1"/>
    </xf>
    <xf numFmtId="0" fontId="2" fillId="0" borderId="3" xfId="0" applyFont="1" applyBorder="1" applyAlignment="1">
      <alignment horizontal="center" vertical="center"/>
    </xf>
    <xf numFmtId="1" fontId="2" fillId="2" borderId="1" xfId="0" applyNumberFormat="1" applyFont="1" applyFill="1" applyBorder="1" applyAlignment="1">
      <alignment horizontal="center" vertical="top" wrapText="1"/>
    </xf>
    <xf numFmtId="1" fontId="2" fillId="2" borderId="17" xfId="0" applyNumberFormat="1" applyFont="1" applyFill="1" applyBorder="1" applyAlignment="1">
      <alignment horizontal="center" vertical="center" textRotation="90" wrapText="1"/>
    </xf>
    <xf numFmtId="1" fontId="2" fillId="2" borderId="18" xfId="0" applyNumberFormat="1" applyFont="1" applyFill="1" applyBorder="1" applyAlignment="1">
      <alignment horizontal="center" vertical="center" textRotation="90" wrapText="1"/>
    </xf>
    <xf numFmtId="1" fontId="2" fillId="2" borderId="8" xfId="0" applyNumberFormat="1" applyFont="1" applyFill="1" applyBorder="1" applyAlignment="1">
      <alignment horizontal="center" vertical="center" textRotation="90" wrapText="1"/>
    </xf>
    <xf numFmtId="0" fontId="1" fillId="7" borderId="5" xfId="0" applyFont="1" applyFill="1" applyBorder="1" applyAlignment="1">
      <alignment horizontal="right" vertical="top" wrapText="1"/>
    </xf>
    <xf numFmtId="0" fontId="1" fillId="7" borderId="2" xfId="0" applyFont="1" applyFill="1" applyBorder="1" applyAlignment="1">
      <alignment horizontal="right" vertical="top" wrapText="1"/>
    </xf>
    <xf numFmtId="0" fontId="3" fillId="0" borderId="3" xfId="0" applyFont="1" applyBorder="1" applyAlignment="1">
      <alignment vertical="top"/>
    </xf>
    <xf numFmtId="0" fontId="3" fillId="0" borderId="6" xfId="0" applyFont="1" applyBorder="1" applyAlignment="1">
      <alignment vertical="top"/>
    </xf>
    <xf numFmtId="0" fontId="3" fillId="0" borderId="4" xfId="0" applyFont="1" applyBorder="1" applyAlignment="1">
      <alignment vertical="top"/>
    </xf>
    <xf numFmtId="0" fontId="5" fillId="3" borderId="1" xfId="0" applyFont="1" applyFill="1" applyBorder="1" applyAlignment="1">
      <alignment vertical="top" wrapText="1"/>
    </xf>
    <xf numFmtId="2" fontId="2" fillId="2" borderId="5" xfId="0" applyNumberFormat="1" applyFont="1" applyFill="1" applyBorder="1" applyAlignment="1">
      <alignment horizontal="center" vertical="top" wrapText="1"/>
    </xf>
    <xf numFmtId="2" fontId="2" fillId="2" borderId="16" xfId="0" applyNumberFormat="1" applyFont="1" applyFill="1" applyBorder="1" applyAlignment="1">
      <alignment horizontal="center" vertical="top" wrapText="1"/>
    </xf>
    <xf numFmtId="2" fontId="2" fillId="2" borderId="2" xfId="0" applyNumberFormat="1" applyFont="1" applyFill="1" applyBorder="1" applyAlignment="1">
      <alignment horizontal="center" vertical="top" wrapText="1"/>
    </xf>
    <xf numFmtId="1" fontId="2" fillId="2" borderId="1" xfId="0" applyNumberFormat="1" applyFont="1" applyFill="1" applyBorder="1" applyAlignment="1">
      <alignment horizontal="center" vertical="center" textRotation="90" wrapText="1"/>
    </xf>
    <xf numFmtId="2" fontId="1" fillId="0" borderId="5" xfId="0" applyNumberFormat="1" applyFont="1" applyBorder="1" applyAlignment="1">
      <alignment vertical="top" wrapText="1"/>
    </xf>
    <xf numFmtId="2" fontId="1" fillId="0" borderId="2" xfId="0" applyNumberFormat="1" applyFont="1" applyBorder="1" applyAlignment="1">
      <alignment vertical="top" wrapText="1"/>
    </xf>
    <xf numFmtId="2" fontId="1" fillId="0" borderId="5" xfId="0" applyNumberFormat="1" applyFont="1" applyFill="1" applyBorder="1" applyAlignment="1">
      <alignment horizontal="left" vertical="top" wrapText="1"/>
    </xf>
    <xf numFmtId="2" fontId="1" fillId="0" borderId="16" xfId="0" applyNumberFormat="1" applyFont="1" applyFill="1" applyBorder="1" applyAlignment="1">
      <alignment horizontal="left" vertical="top" wrapText="1"/>
    </xf>
    <xf numFmtId="2" fontId="1" fillId="0" borderId="2" xfId="0" applyNumberFormat="1" applyFont="1" applyFill="1" applyBorder="1" applyAlignment="1">
      <alignment horizontal="left" vertical="top" wrapText="1"/>
    </xf>
    <xf numFmtId="1" fontId="2" fillId="0" borderId="1" xfId="0" applyNumberFormat="1" applyFont="1" applyBorder="1" applyAlignment="1">
      <alignment horizontal="center" vertical="center" textRotation="90" wrapText="1"/>
    </xf>
    <xf numFmtId="180" fontId="1" fillId="0" borderId="1" xfId="0" applyNumberFormat="1" applyFont="1" applyBorder="1" applyAlignment="1">
      <alignment horizontal="left" vertical="top" wrapText="1"/>
    </xf>
    <xf numFmtId="0" fontId="1" fillId="0" borderId="1" xfId="0" applyFont="1" applyBorder="1" applyAlignment="1">
      <alignment horizontal="center" vertical="top" wrapText="1"/>
    </xf>
    <xf numFmtId="0" fontId="1" fillId="0" borderId="5"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2" xfId="0" applyFont="1" applyFill="1" applyBorder="1" applyAlignment="1">
      <alignment horizontal="left" vertical="top" wrapText="1"/>
    </xf>
    <xf numFmtId="0" fontId="3" fillId="0" borderId="5" xfId="0" applyFont="1" applyFill="1" applyBorder="1" applyAlignment="1">
      <alignment horizontal="center" vertical="top" wrapText="1"/>
    </xf>
    <xf numFmtId="0" fontId="3" fillId="0" borderId="16" xfId="0" applyFont="1" applyFill="1" applyBorder="1" applyAlignment="1">
      <alignment horizontal="center" vertical="top" wrapText="1"/>
    </xf>
    <xf numFmtId="0" fontId="3" fillId="0" borderId="2" xfId="0" applyFont="1" applyFill="1" applyBorder="1" applyAlignment="1">
      <alignment horizontal="center" vertical="top" wrapText="1"/>
    </xf>
    <xf numFmtId="3" fontId="1" fillId="8" borderId="5" xfId="2" applyNumberFormat="1" applyFont="1" applyFill="1" applyBorder="1" applyAlignment="1">
      <alignment horizontal="right" vertical="top"/>
    </xf>
    <xf numFmtId="3" fontId="1" fillId="8" borderId="16" xfId="2" applyNumberFormat="1" applyFont="1" applyFill="1" applyBorder="1" applyAlignment="1">
      <alignment horizontal="right" vertical="top"/>
    </xf>
    <xf numFmtId="3" fontId="1" fillId="8" borderId="2" xfId="2" applyNumberFormat="1" applyFont="1" applyFill="1" applyBorder="1" applyAlignment="1">
      <alignment horizontal="right" vertical="top"/>
    </xf>
    <xf numFmtId="3" fontId="1" fillId="0" borderId="5" xfId="0" applyNumberFormat="1" applyFont="1" applyBorder="1" applyAlignment="1">
      <alignment horizontal="right" vertical="top" wrapText="1"/>
    </xf>
    <xf numFmtId="3" fontId="1" fillId="0" borderId="16" xfId="0" applyNumberFormat="1" applyFont="1" applyBorder="1" applyAlignment="1">
      <alignment horizontal="right" vertical="top" wrapText="1"/>
    </xf>
    <xf numFmtId="3" fontId="1" fillId="0" borderId="2" xfId="0" applyNumberFormat="1" applyFont="1" applyBorder="1" applyAlignment="1">
      <alignment horizontal="right" vertical="top" wrapText="1"/>
    </xf>
    <xf numFmtId="3" fontId="1" fillId="0" borderId="5" xfId="0" applyNumberFormat="1" applyFont="1" applyFill="1" applyBorder="1" applyAlignment="1">
      <alignment horizontal="right" vertical="top" wrapText="1"/>
    </xf>
    <xf numFmtId="3" fontId="1" fillId="0" borderId="16" xfId="0" applyNumberFormat="1" applyFont="1" applyFill="1" applyBorder="1" applyAlignment="1">
      <alignment horizontal="right" vertical="top" wrapText="1"/>
    </xf>
    <xf numFmtId="3" fontId="1" fillId="0" borderId="2" xfId="0" applyNumberFormat="1" applyFont="1" applyFill="1" applyBorder="1" applyAlignment="1">
      <alignment horizontal="right" vertical="top" wrapText="1"/>
    </xf>
    <xf numFmtId="0" fontId="1" fillId="0" borderId="19" xfId="0" applyFont="1" applyBorder="1" applyAlignment="1">
      <alignment vertical="top" wrapText="1"/>
    </xf>
    <xf numFmtId="0" fontId="1" fillId="0" borderId="20" xfId="0" applyFont="1" applyBorder="1" applyAlignment="1">
      <alignment vertical="top" wrapText="1"/>
    </xf>
    <xf numFmtId="0" fontId="1" fillId="0" borderId="21" xfId="0" applyFont="1" applyBorder="1" applyAlignment="1">
      <alignment vertical="top" wrapText="1"/>
    </xf>
    <xf numFmtId="3" fontId="1" fillId="0" borderId="5" xfId="0" applyNumberFormat="1" applyFont="1" applyFill="1" applyBorder="1" applyAlignment="1">
      <alignment horizontal="right" vertical="top"/>
    </xf>
    <xf numFmtId="3" fontId="1" fillId="0" borderId="16" xfId="0" applyNumberFormat="1" applyFont="1" applyFill="1" applyBorder="1" applyAlignment="1">
      <alignment horizontal="right" vertical="top"/>
    </xf>
    <xf numFmtId="3" fontId="1" fillId="0" borderId="2" xfId="0" applyNumberFormat="1" applyFont="1" applyFill="1" applyBorder="1" applyAlignment="1">
      <alignment horizontal="right" vertical="top"/>
    </xf>
    <xf numFmtId="49" fontId="5" fillId="0" borderId="3" xfId="0" applyNumberFormat="1" applyFont="1" applyBorder="1" applyAlignment="1">
      <alignment horizontal="left" vertical="top" wrapText="1"/>
    </xf>
    <xf numFmtId="49" fontId="5" fillId="0" borderId="6" xfId="0" applyNumberFormat="1" applyFont="1" applyBorder="1" applyAlignment="1">
      <alignment horizontal="left" vertical="top" wrapText="1"/>
    </xf>
    <xf numFmtId="49" fontId="5" fillId="0" borderId="4" xfId="0" applyNumberFormat="1" applyFont="1" applyBorder="1" applyAlignment="1">
      <alignment horizontal="left" vertical="top" wrapText="1"/>
    </xf>
    <xf numFmtId="3" fontId="1" fillId="0" borderId="5" xfId="0" applyNumberFormat="1" applyFont="1" applyFill="1" applyBorder="1" applyAlignment="1">
      <alignment horizontal="center" vertical="top" wrapText="1"/>
    </xf>
    <xf numFmtId="3" fontId="1" fillId="0" borderId="2" xfId="0" applyNumberFormat="1" applyFont="1" applyFill="1" applyBorder="1" applyAlignment="1">
      <alignment horizontal="center" vertical="top" wrapText="1"/>
    </xf>
    <xf numFmtId="1" fontId="1" fillId="0" borderId="0" xfId="0" applyNumberFormat="1" applyFont="1" applyAlignment="1">
      <alignment horizontal="left" vertical="top" wrapText="1"/>
    </xf>
    <xf numFmtId="0" fontId="1" fillId="0" borderId="5" xfId="0" applyFont="1" applyFill="1" applyBorder="1" applyAlignment="1">
      <alignment horizontal="right" vertical="top" wrapText="1"/>
    </xf>
    <xf numFmtId="0" fontId="1" fillId="0" borderId="2" xfId="0" applyFont="1" applyFill="1" applyBorder="1" applyAlignment="1">
      <alignment horizontal="right" vertical="top" wrapText="1"/>
    </xf>
    <xf numFmtId="1" fontId="1" fillId="0" borderId="5" xfId="0" applyNumberFormat="1" applyFont="1" applyFill="1" applyBorder="1" applyAlignment="1">
      <alignment horizontal="right" vertical="top" wrapText="1"/>
    </xf>
    <xf numFmtId="1" fontId="1" fillId="0" borderId="2" xfId="0" applyNumberFormat="1" applyFont="1" applyFill="1" applyBorder="1" applyAlignment="1">
      <alignment horizontal="right" vertical="top" wrapText="1"/>
    </xf>
    <xf numFmtId="0" fontId="1" fillId="7" borderId="16" xfId="0" applyFont="1" applyFill="1" applyBorder="1" applyAlignment="1">
      <alignment horizontal="right" vertical="top" wrapText="1"/>
    </xf>
    <xf numFmtId="2" fontId="1" fillId="7" borderId="5" xfId="0" applyNumberFormat="1" applyFont="1" applyFill="1" applyBorder="1" applyAlignment="1">
      <alignment horizontal="right" vertical="top" wrapText="1"/>
    </xf>
    <xf numFmtId="2" fontId="1" fillId="7" borderId="16" xfId="0" applyNumberFormat="1" applyFont="1" applyFill="1" applyBorder="1" applyAlignment="1">
      <alignment horizontal="right" vertical="top" wrapText="1"/>
    </xf>
    <xf numFmtId="2" fontId="1" fillId="7" borderId="2" xfId="0" applyNumberFormat="1" applyFont="1" applyFill="1" applyBorder="1" applyAlignment="1">
      <alignment horizontal="right" vertical="top" wrapText="1"/>
    </xf>
    <xf numFmtId="0" fontId="1" fillId="7" borderId="5" xfId="3" applyFont="1" applyFill="1" applyBorder="1" applyAlignment="1">
      <alignment horizontal="left" vertical="top" wrapText="1"/>
    </xf>
    <xf numFmtId="0" fontId="1" fillId="7" borderId="2" xfId="3" applyFont="1" applyFill="1" applyBorder="1" applyAlignment="1">
      <alignment horizontal="left" vertical="top" wrapText="1"/>
    </xf>
    <xf numFmtId="0" fontId="1" fillId="7" borderId="5" xfId="3" applyFont="1" applyFill="1" applyBorder="1" applyAlignment="1">
      <alignment horizontal="right" vertical="top" wrapText="1"/>
    </xf>
    <xf numFmtId="0" fontId="1" fillId="7" borderId="2" xfId="3" applyFont="1" applyFill="1" applyBorder="1" applyAlignment="1">
      <alignment horizontal="right" vertical="top" wrapText="1"/>
    </xf>
    <xf numFmtId="0" fontId="1" fillId="7" borderId="1" xfId="3" applyFont="1" applyFill="1" applyBorder="1" applyAlignment="1">
      <alignment horizontal="left" vertical="top" wrapText="1"/>
    </xf>
    <xf numFmtId="49" fontId="1" fillId="0" borderId="1" xfId="3" applyNumberFormat="1" applyFont="1" applyFill="1" applyBorder="1" applyAlignment="1">
      <alignment horizontal="left" vertical="top" wrapText="1"/>
    </xf>
    <xf numFmtId="49" fontId="5" fillId="0" borderId="1" xfId="0" applyNumberFormat="1" applyFont="1" applyBorder="1" applyAlignment="1">
      <alignment horizontal="center" vertical="center" wrapText="1"/>
    </xf>
    <xf numFmtId="1" fontId="2" fillId="2" borderId="1" xfId="0" applyNumberFormat="1" applyFont="1" applyFill="1" applyBorder="1" applyAlignment="1">
      <alignment horizontal="center" vertical="center" wrapText="1"/>
    </xf>
    <xf numFmtId="0" fontId="2" fillId="8" borderId="1" xfId="0" applyFont="1" applyFill="1" applyBorder="1" applyAlignment="1">
      <alignment horizontal="center" vertical="center" textRotation="90" wrapText="1"/>
    </xf>
    <xf numFmtId="180" fontId="20" fillId="0" borderId="17" xfId="0" applyNumberFormat="1" applyFont="1" applyBorder="1" applyAlignment="1">
      <alignment horizontal="center" vertical="center" wrapText="1"/>
    </xf>
    <xf numFmtId="180" fontId="20" fillId="0" borderId="19" xfId="0" applyNumberFormat="1" applyFont="1" applyBorder="1" applyAlignment="1">
      <alignment horizontal="center" vertical="center" wrapText="1"/>
    </xf>
    <xf numFmtId="180" fontId="20" fillId="0" borderId="18" xfId="0" applyNumberFormat="1" applyFont="1" applyBorder="1" applyAlignment="1">
      <alignment horizontal="center" vertical="center" wrapText="1"/>
    </xf>
    <xf numFmtId="180" fontId="20" fillId="0" borderId="20" xfId="0" applyNumberFormat="1" applyFont="1" applyBorder="1" applyAlignment="1">
      <alignment horizontal="center" vertical="center" wrapText="1"/>
    </xf>
    <xf numFmtId="180" fontId="20" fillId="0" borderId="8" xfId="0" applyNumberFormat="1" applyFont="1" applyBorder="1" applyAlignment="1">
      <alignment horizontal="center" vertical="center" wrapText="1"/>
    </xf>
    <xf numFmtId="180" fontId="20" fillId="0" borderId="21" xfId="0" applyNumberFormat="1" applyFont="1" applyBorder="1" applyAlignment="1">
      <alignment horizontal="center" vertical="center" wrapText="1"/>
    </xf>
    <xf numFmtId="180" fontId="20" fillId="4" borderId="3" xfId="0" applyNumberFormat="1" applyFont="1" applyFill="1" applyBorder="1" applyAlignment="1">
      <alignment horizontal="left" vertical="top"/>
    </xf>
    <xf numFmtId="180" fontId="20" fillId="4" borderId="4" xfId="0" applyNumberFormat="1" applyFont="1" applyFill="1" applyBorder="1" applyAlignment="1">
      <alignment horizontal="left" vertical="top"/>
    </xf>
    <xf numFmtId="0" fontId="2" fillId="8" borderId="3"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4" xfId="0" applyFont="1" applyFill="1" applyBorder="1" applyAlignment="1">
      <alignment horizontal="center" vertical="center" wrapText="1"/>
    </xf>
    <xf numFmtId="0" fontId="3" fillId="0" borderId="0" xfId="0" applyFont="1" applyAlignment="1">
      <alignment horizontal="left" vertical="top" wrapText="1"/>
    </xf>
    <xf numFmtId="0" fontId="2" fillId="8" borderId="1" xfId="0" applyFont="1" applyFill="1" applyBorder="1" applyAlignment="1">
      <alignment horizontal="center" vertical="center" wrapText="1"/>
    </xf>
    <xf numFmtId="180" fontId="20" fillId="4" borderId="3" xfId="0" applyNumberFormat="1" applyFont="1" applyFill="1" applyBorder="1" applyAlignment="1">
      <alignment horizontal="left" vertical="top" wrapText="1"/>
    </xf>
    <xf numFmtId="180" fontId="20" fillId="4" borderId="4" xfId="0" applyNumberFormat="1" applyFont="1" applyFill="1" applyBorder="1" applyAlignment="1">
      <alignment horizontal="left" vertical="top" wrapText="1"/>
    </xf>
    <xf numFmtId="0" fontId="23" fillId="0" borderId="1" xfId="0" applyFont="1" applyFill="1" applyBorder="1" applyAlignment="1">
      <alignment horizontal="center" vertical="center" wrapText="1"/>
    </xf>
  </cellXfs>
  <cellStyles count="5">
    <cellStyle name="Įprastas" xfId="0" builtinId="0"/>
    <cellStyle name="Įprastas 2" xfId="1"/>
    <cellStyle name="Normal 2" xfId="2"/>
    <cellStyle name="Normal_Sheet1" xfId="3"/>
    <cellStyle name="Paprastas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Lapas1!$A$2</c:f>
              <c:strCache>
                <c:ptCount val="1"/>
                <c:pt idx="0">
                  <c:v>Įgyvendintų priemonių skaičius, proc.</c:v>
                </c:pt>
              </c:strCache>
            </c:strRef>
          </c:tx>
          <c:spPr>
            <a:solidFill>
              <a:srgbClr val="92D050"/>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Lapas1!$B$1:$C$1</c:f>
              <c:strCache>
                <c:ptCount val="2"/>
                <c:pt idx="0">
                  <c:v>2014 m.</c:v>
                </c:pt>
                <c:pt idx="1">
                  <c:v>2015 m.</c:v>
                </c:pt>
              </c:strCache>
            </c:strRef>
          </c:cat>
          <c:val>
            <c:numRef>
              <c:f>Lapas1!$B$2:$C$2</c:f>
              <c:numCache>
                <c:formatCode>General</c:formatCode>
                <c:ptCount val="2"/>
                <c:pt idx="0">
                  <c:v>91.6</c:v>
                </c:pt>
                <c:pt idx="1">
                  <c:v>94.2</c:v>
                </c:pt>
              </c:numCache>
            </c:numRef>
          </c:val>
        </c:ser>
        <c:ser>
          <c:idx val="1"/>
          <c:order val="1"/>
          <c:tx>
            <c:strRef>
              <c:f>Lapas1!$A$3</c:f>
              <c:strCache>
                <c:ptCount val="1"/>
                <c:pt idx="0">
                  <c:v>Panaudotų lėšų proc.</c:v>
                </c:pt>
              </c:strCache>
            </c:strRef>
          </c:tx>
          <c:spPr>
            <a:solidFill>
              <a:schemeClr val="tx2">
                <a:lumMod val="60000"/>
                <a:lumOff val="40000"/>
              </a:schemeClr>
            </a:solidFill>
            <a:ln>
              <a:noFill/>
            </a:ln>
            <a:effectLst/>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Lapas1!$B$1:$C$1</c:f>
              <c:strCache>
                <c:ptCount val="2"/>
                <c:pt idx="0">
                  <c:v>2014 m.</c:v>
                </c:pt>
                <c:pt idx="1">
                  <c:v>2015 m.</c:v>
                </c:pt>
              </c:strCache>
            </c:strRef>
          </c:cat>
          <c:val>
            <c:numRef>
              <c:f>Lapas1!$B$3:$C$3</c:f>
              <c:numCache>
                <c:formatCode>General</c:formatCode>
                <c:ptCount val="2"/>
                <c:pt idx="0">
                  <c:v>95.8</c:v>
                </c:pt>
                <c:pt idx="1">
                  <c:v>95.5</c:v>
                </c:pt>
              </c:numCache>
            </c:numRef>
          </c:val>
        </c:ser>
        <c:dLbls>
          <c:showLegendKey val="0"/>
          <c:showVal val="0"/>
          <c:showCatName val="0"/>
          <c:showSerName val="0"/>
          <c:showPercent val="0"/>
          <c:showBubbleSize val="0"/>
        </c:dLbls>
        <c:gapWidth val="219"/>
        <c:overlap val="-27"/>
        <c:axId val="364097056"/>
        <c:axId val="364098624"/>
      </c:barChart>
      <c:catAx>
        <c:axId val="364097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4098624"/>
        <c:crosses val="autoZero"/>
        <c:auto val="1"/>
        <c:lblAlgn val="ctr"/>
        <c:lblOffset val="100"/>
        <c:noMultiLvlLbl val="0"/>
      </c:catAx>
      <c:valAx>
        <c:axId val="3640986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4097056"/>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230"/>
      <c:rAngAx val="0"/>
      <c:perspective val="0"/>
    </c:view3D>
    <c:floor>
      <c:thickness val="0"/>
    </c:floor>
    <c:sideWall>
      <c:thickness val="0"/>
    </c:sideWall>
    <c:backWall>
      <c:thickness val="0"/>
    </c:backWall>
    <c:plotArea>
      <c:layout>
        <c:manualLayout>
          <c:layoutTarget val="inner"/>
          <c:xMode val="edge"/>
          <c:yMode val="edge"/>
          <c:x val="4.7378871769471628E-2"/>
          <c:y val="2.0553880447961342E-2"/>
          <c:w val="0.81235584832283991"/>
          <c:h val="0.77585479029060811"/>
        </c:manualLayout>
      </c:layout>
      <c:pie3DChart>
        <c:varyColors val="1"/>
        <c:ser>
          <c:idx val="0"/>
          <c:order val="0"/>
          <c:dPt>
            <c:idx val="0"/>
            <c:bubble3D val="0"/>
            <c:explosion val="1"/>
            <c:spPr>
              <a:solidFill>
                <a:schemeClr val="accent1"/>
              </a:solidFill>
              <a:ln w="25400">
                <a:solidFill>
                  <a:schemeClr val="lt1"/>
                </a:solidFill>
              </a:ln>
              <a:effectLst/>
              <a:sp3d contourW="25400">
                <a:contourClr>
                  <a:schemeClr val="lt1"/>
                </a:contourClr>
              </a:sp3d>
            </c:spPr>
          </c:dPt>
          <c:dPt>
            <c:idx val="1"/>
            <c:bubble3D val="0"/>
            <c:spPr>
              <a:solidFill>
                <a:srgbClr val="FFFF00"/>
              </a:solidFill>
              <a:ln w="25400">
                <a:solidFill>
                  <a:schemeClr val="lt1"/>
                </a:solidFill>
              </a:ln>
              <a:effectLst/>
              <a:sp3d contourW="25400">
                <a:contourClr>
                  <a:schemeClr val="lt1"/>
                </a:contourClr>
              </a:sp3d>
            </c:spPr>
          </c:dPt>
          <c:dPt>
            <c:idx val="2"/>
            <c:bubble3D val="0"/>
            <c:spPr>
              <a:solidFill>
                <a:schemeClr val="accent3"/>
              </a:solidFill>
              <a:ln w="25400">
                <a:solidFill>
                  <a:schemeClr val="lt1"/>
                </a:solidFill>
              </a:ln>
              <a:effectLst/>
              <a:sp3d contourW="25400">
                <a:contourClr>
                  <a:schemeClr val="lt1"/>
                </a:contourClr>
              </a:sp3d>
            </c:spPr>
          </c:dPt>
          <c:dPt>
            <c:idx val="3"/>
            <c:bubble3D val="0"/>
            <c:spPr>
              <a:solidFill>
                <a:schemeClr val="accent4"/>
              </a:solidFill>
              <a:ln w="25400">
                <a:solidFill>
                  <a:schemeClr val="lt1"/>
                </a:solidFill>
              </a:ln>
              <a:effectLst/>
              <a:sp3d contourW="25400">
                <a:contourClr>
                  <a:schemeClr val="lt1"/>
                </a:contourClr>
              </a:sp3d>
            </c:spPr>
          </c:dPt>
          <c:dPt>
            <c:idx val="4"/>
            <c:bubble3D val="0"/>
            <c:spPr>
              <a:solidFill>
                <a:schemeClr val="accent5"/>
              </a:solidFill>
              <a:ln w="25400">
                <a:solidFill>
                  <a:schemeClr val="lt1"/>
                </a:solidFill>
              </a:ln>
              <a:effectLst/>
              <a:sp3d contourW="25400">
                <a:contourClr>
                  <a:schemeClr val="lt1"/>
                </a:contourClr>
              </a:sp3d>
            </c:spPr>
          </c:dPt>
          <c:dPt>
            <c:idx val="5"/>
            <c:bubble3D val="0"/>
            <c:spPr>
              <a:solidFill>
                <a:schemeClr val="accent6">
                  <a:lumMod val="75000"/>
                </a:schemeClr>
              </a:solidFill>
              <a:ln w="25400">
                <a:solidFill>
                  <a:schemeClr val="lt1"/>
                </a:solidFill>
              </a:ln>
              <a:effectLst/>
              <a:sp3d contourW="25400">
                <a:contourClr>
                  <a:schemeClr val="lt1"/>
                </a:contourClr>
              </a:sp3d>
            </c:spPr>
          </c:dPt>
          <c:dPt>
            <c:idx val="6"/>
            <c:bubble3D val="0"/>
            <c:spPr>
              <a:solidFill>
                <a:srgbClr val="00B050"/>
              </a:solidFill>
              <a:ln w="25400">
                <a:solidFill>
                  <a:schemeClr val="lt1"/>
                </a:solidFill>
              </a:ln>
              <a:effectLst/>
              <a:sp3d contourW="25400">
                <a:contourClr>
                  <a:schemeClr val="lt1"/>
                </a:contourClr>
              </a:sp3d>
            </c:spPr>
          </c:dPt>
          <c:dPt>
            <c:idx val="7"/>
            <c:bubble3D val="0"/>
            <c:spPr>
              <a:solidFill>
                <a:schemeClr val="accent2">
                  <a:lumMod val="60000"/>
                </a:schemeClr>
              </a:solidFill>
              <a:ln w="25400">
                <a:solidFill>
                  <a:schemeClr val="lt1"/>
                </a:solidFill>
              </a:ln>
              <a:effectLst/>
              <a:sp3d contourW="25400">
                <a:contourClr>
                  <a:schemeClr val="lt1"/>
                </a:contourClr>
              </a:sp3d>
            </c:spPr>
          </c:dPt>
          <c:dPt>
            <c:idx val="8"/>
            <c:bubble3D val="0"/>
            <c:spPr>
              <a:solidFill>
                <a:schemeClr val="accent5"/>
              </a:solidFill>
              <a:ln w="25400">
                <a:solidFill>
                  <a:schemeClr val="lt1"/>
                </a:solidFill>
              </a:ln>
              <a:effectLst/>
              <a:sp3d contourW="25400">
                <a:contourClr>
                  <a:schemeClr val="lt1"/>
                </a:contourClr>
              </a:sp3d>
            </c:spPr>
          </c:dPt>
          <c:dPt>
            <c:idx val="9"/>
            <c:bubble3D val="0"/>
            <c:spPr>
              <a:solidFill>
                <a:schemeClr val="accent4">
                  <a:lumMod val="60000"/>
                </a:schemeClr>
              </a:solidFill>
              <a:ln w="25400">
                <a:solidFill>
                  <a:schemeClr val="lt1"/>
                </a:solidFill>
              </a:ln>
              <a:effectLst/>
              <a:sp3d contourW="25400">
                <a:contourClr>
                  <a:schemeClr val="lt1"/>
                </a:contourClr>
              </a:sp3d>
            </c:spPr>
          </c:dPt>
          <c:dPt>
            <c:idx val="10"/>
            <c:bubble3D val="0"/>
            <c:spPr>
              <a:solidFill>
                <a:schemeClr val="accent5">
                  <a:lumMod val="60000"/>
                </a:schemeClr>
              </a:solidFill>
              <a:ln w="25400">
                <a:solidFill>
                  <a:schemeClr val="lt1"/>
                </a:solidFill>
              </a:ln>
              <a:effectLst/>
              <a:sp3d contourW="25400">
                <a:contourClr>
                  <a:schemeClr val="lt1"/>
                </a:contourClr>
              </a:sp3d>
            </c:spPr>
          </c:dPt>
          <c:dLbls>
            <c:dLbl>
              <c:idx val="0"/>
              <c:layout>
                <c:manualLayout>
                  <c:x val="3.2720893991196917E-4"/>
                  <c:y val="-2.0408260703885212E-2"/>
                </c:manualLayout>
              </c:layout>
              <c:tx>
                <c:rich>
                  <a:bodyPr wrap="square" lIns="38100" tIns="19050" rIns="38100" bIns="19050" anchor="ctr">
                    <a:spAutoFit/>
                  </a:bodyPr>
                  <a:lstStyle/>
                  <a:p>
                    <a:pPr>
                      <a:defRPr sz="900">
                        <a:solidFill>
                          <a:sysClr val="windowText" lastClr="000000"/>
                        </a:solidFill>
                        <a:latin typeface="Times New Roman" panose="02020603050405020304" pitchFamily="18" charset="0"/>
                        <a:cs typeface="Times New Roman" panose="02020603050405020304" pitchFamily="18" charset="0"/>
                      </a:defRPr>
                    </a:pPr>
                    <a:r>
                      <a:rPr lang="en-US"/>
                      <a:t>[KATEGORIJOS PAVADINIMAS]</a:t>
                    </a:r>
                    <a:r>
                      <a:rPr lang="en-US" baseline="0"/>
                      <a:t>; [REIKŠMĖ] tūkst. Eur</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Lst>
            </c:dLbl>
            <c:dLbl>
              <c:idx val="1"/>
              <c:layout>
                <c:manualLayout>
                  <c:x val="-7.6593852975648213E-8"/>
                  <c:y val="-0.15493340630346122"/>
                </c:manualLayout>
              </c:layout>
              <c:tx>
                <c:rich>
                  <a:bodyPr wrap="square" lIns="38100" tIns="19050" rIns="38100" bIns="19050" anchor="ctr">
                    <a:spAutoFit/>
                  </a:bodyPr>
                  <a:lstStyle/>
                  <a:p>
                    <a:pPr>
                      <a:defRPr sz="900">
                        <a:solidFill>
                          <a:sysClr val="windowText" lastClr="000000"/>
                        </a:solidFill>
                        <a:latin typeface="Times New Roman" panose="02020603050405020304" pitchFamily="18" charset="0"/>
                        <a:cs typeface="Times New Roman" panose="02020603050405020304" pitchFamily="18" charset="0"/>
                      </a:defRPr>
                    </a:pPr>
                    <a:r>
                      <a:rPr lang="en-US"/>
                      <a:t>[KATEGORIJOS PAVADINIMAS]</a:t>
                    </a:r>
                    <a:r>
                      <a:rPr lang="en-US" baseline="0"/>
                      <a:t>; </a:t>
                    </a:r>
                  </a:p>
                  <a:p>
                    <a:pPr>
                      <a:defRPr sz="900">
                        <a:solidFill>
                          <a:sysClr val="windowText" lastClr="000000"/>
                        </a:solidFill>
                        <a:latin typeface="Times New Roman" panose="02020603050405020304" pitchFamily="18" charset="0"/>
                        <a:cs typeface="Times New Roman" panose="02020603050405020304" pitchFamily="18" charset="0"/>
                      </a:defRPr>
                    </a:pPr>
                    <a:r>
                      <a:rPr lang="en-US" baseline="0"/>
                      <a:t>[REIKŠMĖ] </a:t>
                    </a:r>
                    <a:r>
                      <a:rPr lang="en-US" sz="900" b="0" i="0" u="none" strike="noStrike" kern="1200" baseline="0">
                        <a:solidFill>
                          <a:sysClr val="windowText" lastClr="000000"/>
                        </a:solidFill>
                        <a:latin typeface="Times New Roman" panose="02020603050405020304" pitchFamily="18" charset="0"/>
                        <a:cs typeface="Times New Roman" panose="02020603050405020304" pitchFamily="18" charset="0"/>
                      </a:rPr>
                      <a:t>tūkst. Eur</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Lst>
            </c:dLbl>
            <c:dLbl>
              <c:idx val="2"/>
              <c:layout>
                <c:manualLayout>
                  <c:x val="0.15712723418524588"/>
                  <c:y val="-0.19971096428890084"/>
                </c:manualLayout>
              </c:layout>
              <c:tx>
                <c:rich>
                  <a:bodyPr wrap="square" lIns="38100" tIns="19050" rIns="38100" bIns="19050" anchor="ctr">
                    <a:spAutoFit/>
                  </a:bodyPr>
                  <a:lstStyle/>
                  <a:p>
                    <a:pPr>
                      <a:defRPr sz="900">
                        <a:solidFill>
                          <a:sysClr val="windowText" lastClr="000000"/>
                        </a:solidFill>
                        <a:latin typeface="Times New Roman" panose="02020603050405020304" pitchFamily="18" charset="0"/>
                        <a:cs typeface="Times New Roman" panose="02020603050405020304" pitchFamily="18" charset="0"/>
                      </a:defRPr>
                    </a:pPr>
                    <a:r>
                      <a:rPr lang="en-US"/>
                      <a:t>[KATEGORIJOS PAVADINIMAS]</a:t>
                    </a:r>
                    <a:r>
                      <a:rPr lang="en-US" baseline="0"/>
                      <a:t>;</a:t>
                    </a:r>
                  </a:p>
                  <a:p>
                    <a:pPr>
                      <a:defRPr sz="900">
                        <a:solidFill>
                          <a:sysClr val="windowText" lastClr="000000"/>
                        </a:solidFill>
                        <a:latin typeface="Times New Roman" panose="02020603050405020304" pitchFamily="18" charset="0"/>
                        <a:cs typeface="Times New Roman" panose="02020603050405020304" pitchFamily="18" charset="0"/>
                      </a:defRPr>
                    </a:pPr>
                    <a:r>
                      <a:rPr lang="en-US" baseline="0"/>
                      <a:t>[REIKŠMĖ] </a:t>
                    </a:r>
                    <a:r>
                      <a:rPr lang="en-US" sz="900" b="0" i="0" u="none" strike="noStrike" kern="1200" baseline="0">
                        <a:solidFill>
                          <a:sysClr val="windowText" lastClr="000000"/>
                        </a:solidFill>
                        <a:latin typeface="Times New Roman" panose="02020603050405020304" pitchFamily="18" charset="0"/>
                        <a:cs typeface="Times New Roman" panose="02020603050405020304" pitchFamily="18" charset="0"/>
                      </a:rPr>
                      <a:t>tūkst. Eur</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Lst>
            </c:dLbl>
            <c:dLbl>
              <c:idx val="3"/>
              <c:layout>
                <c:manualLayout>
                  <c:x val="0.17269661986731188"/>
                  <c:y val="-4.0931705988076307E-2"/>
                </c:manualLayout>
              </c:layout>
              <c:tx>
                <c:rich>
                  <a:bodyPr wrap="square" lIns="38100" tIns="19050" rIns="38100" bIns="19050" anchor="ctr">
                    <a:spAutoFit/>
                  </a:bodyPr>
                  <a:lstStyle/>
                  <a:p>
                    <a:pPr>
                      <a:defRPr sz="900">
                        <a:solidFill>
                          <a:sysClr val="windowText" lastClr="000000"/>
                        </a:solidFill>
                        <a:latin typeface="Times New Roman" panose="02020603050405020304" pitchFamily="18" charset="0"/>
                        <a:cs typeface="Times New Roman" panose="02020603050405020304" pitchFamily="18" charset="0"/>
                      </a:defRPr>
                    </a:pPr>
                    <a:r>
                      <a:rPr lang="en-US"/>
                      <a:t>[KATEGORIJOS PAVADINIMAS]</a:t>
                    </a:r>
                    <a:r>
                      <a:rPr lang="en-US" baseline="0"/>
                      <a:t>; </a:t>
                    </a:r>
                  </a:p>
                  <a:p>
                    <a:pPr>
                      <a:defRPr sz="900">
                        <a:solidFill>
                          <a:sysClr val="windowText" lastClr="000000"/>
                        </a:solidFill>
                        <a:latin typeface="Times New Roman" panose="02020603050405020304" pitchFamily="18" charset="0"/>
                        <a:cs typeface="Times New Roman" panose="02020603050405020304" pitchFamily="18" charset="0"/>
                      </a:defRPr>
                    </a:pPr>
                    <a:r>
                      <a:rPr lang="en-US" baseline="0"/>
                      <a:t>[REIKŠMĖ] </a:t>
                    </a:r>
                    <a:r>
                      <a:rPr lang="en-US" sz="900" b="0" i="0" u="none" strike="noStrike" kern="1200" baseline="0">
                        <a:solidFill>
                          <a:sysClr val="windowText" lastClr="000000"/>
                        </a:solidFill>
                        <a:latin typeface="Times New Roman" panose="02020603050405020304" pitchFamily="18" charset="0"/>
                        <a:cs typeface="Times New Roman" panose="02020603050405020304" pitchFamily="18" charset="0"/>
                      </a:rPr>
                      <a:t>tūkst. Eur</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Lst>
            </c:dLbl>
            <c:dLbl>
              <c:idx val="4"/>
              <c:layout>
                <c:manualLayout>
                  <c:x val="0.10193829936217234"/>
                  <c:y val="8.2515129912391072E-2"/>
                </c:manualLayout>
              </c:layout>
              <c:tx>
                <c:rich>
                  <a:bodyPr wrap="square" lIns="38100" tIns="19050" rIns="38100" bIns="19050" anchor="ctr">
                    <a:spAutoFit/>
                  </a:bodyPr>
                  <a:lstStyle/>
                  <a:p>
                    <a:pPr>
                      <a:defRPr sz="900">
                        <a:solidFill>
                          <a:sysClr val="windowText" lastClr="000000"/>
                        </a:solidFill>
                        <a:latin typeface="Times New Roman" panose="02020603050405020304" pitchFamily="18" charset="0"/>
                        <a:cs typeface="Times New Roman" panose="02020603050405020304" pitchFamily="18" charset="0"/>
                      </a:defRPr>
                    </a:pPr>
                    <a:r>
                      <a:rPr lang="en-US"/>
                      <a:t>[KATEGORIJOS PAVADINIMAS]</a:t>
                    </a:r>
                    <a:r>
                      <a:rPr lang="en-US" baseline="0"/>
                      <a:t>; [REIKŠMĖ] </a:t>
                    </a:r>
                    <a:r>
                      <a:rPr lang="en-US" sz="900" b="0" i="0" u="none" strike="noStrike" kern="1200" baseline="0">
                        <a:solidFill>
                          <a:sysClr val="windowText" lastClr="000000"/>
                        </a:solidFill>
                        <a:latin typeface="Times New Roman" panose="02020603050405020304" pitchFamily="18" charset="0"/>
                        <a:cs typeface="Times New Roman" panose="02020603050405020304" pitchFamily="18" charset="0"/>
                      </a:rPr>
                      <a:t>tūkst. Eur</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Lst>
            </c:dLbl>
            <c:dLbl>
              <c:idx val="5"/>
              <c:layout>
                <c:manualLayout>
                  <c:x val="-8.4721073527188287E-2"/>
                  <c:y val="9.2700311505656427E-2"/>
                </c:manualLayout>
              </c:layout>
              <c:tx>
                <c:rich>
                  <a:bodyPr wrap="square" lIns="38100" tIns="19050" rIns="38100" bIns="19050" anchor="ctr">
                    <a:spAutoFit/>
                  </a:bodyPr>
                  <a:lstStyle/>
                  <a:p>
                    <a:pPr>
                      <a:defRPr sz="900">
                        <a:solidFill>
                          <a:sysClr val="windowText" lastClr="000000"/>
                        </a:solidFill>
                        <a:latin typeface="Times New Roman" panose="02020603050405020304" pitchFamily="18" charset="0"/>
                        <a:cs typeface="Times New Roman" panose="02020603050405020304" pitchFamily="18" charset="0"/>
                      </a:defRPr>
                    </a:pPr>
                    <a:r>
                      <a:rPr lang="en-US"/>
                      <a:t>[KATEGORIJOS PAVADINIMAS]</a:t>
                    </a:r>
                    <a:r>
                      <a:rPr lang="en-US" baseline="0"/>
                      <a:t>; </a:t>
                    </a:r>
                  </a:p>
                  <a:p>
                    <a:pPr>
                      <a:defRPr sz="900">
                        <a:solidFill>
                          <a:sysClr val="windowText" lastClr="000000"/>
                        </a:solidFill>
                        <a:latin typeface="Times New Roman" panose="02020603050405020304" pitchFamily="18" charset="0"/>
                        <a:cs typeface="Times New Roman" panose="02020603050405020304" pitchFamily="18" charset="0"/>
                      </a:defRPr>
                    </a:pPr>
                    <a:r>
                      <a:rPr lang="en-US" baseline="0"/>
                      <a:t>[REIKŠMĖ] </a:t>
                    </a:r>
                    <a:r>
                      <a:rPr lang="en-US" sz="900" b="0" i="0" u="none" strike="noStrike" kern="1200" baseline="0">
                        <a:solidFill>
                          <a:sysClr val="windowText" lastClr="000000"/>
                        </a:solidFill>
                        <a:latin typeface="Times New Roman" panose="02020603050405020304" pitchFamily="18" charset="0"/>
                        <a:cs typeface="Times New Roman" panose="02020603050405020304" pitchFamily="18" charset="0"/>
                      </a:rPr>
                      <a:t>tūkst. Eur</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Lst>
            </c:dLbl>
            <c:dLbl>
              <c:idx val="6"/>
              <c:layout>
                <c:manualLayout>
                  <c:x val="3.4319714078210599E-2"/>
                  <c:y val="1.0444197696129351E-2"/>
                </c:manualLayout>
              </c:layout>
              <c:tx>
                <c:rich>
                  <a:bodyPr wrap="square" lIns="38100" tIns="19050" rIns="38100" bIns="19050" anchor="ctr">
                    <a:spAutoFit/>
                  </a:bodyPr>
                  <a:lstStyle/>
                  <a:p>
                    <a:pPr>
                      <a:defRPr sz="900">
                        <a:solidFill>
                          <a:sysClr val="windowText" lastClr="000000"/>
                        </a:solidFill>
                        <a:latin typeface="Times New Roman" panose="02020603050405020304" pitchFamily="18" charset="0"/>
                        <a:cs typeface="Times New Roman" panose="02020603050405020304" pitchFamily="18" charset="0"/>
                      </a:defRPr>
                    </a:pPr>
                    <a:r>
                      <a:rPr lang="en-US"/>
                      <a:t>[KATEGORIJOS PAVADINIMAS]</a:t>
                    </a:r>
                    <a:r>
                      <a:rPr lang="en-US" baseline="0"/>
                      <a:t>; [REIKŠMĖ] </a:t>
                    </a:r>
                    <a:r>
                      <a:rPr lang="en-US" sz="900" b="0" i="0" u="none" strike="noStrike" kern="1200" baseline="0">
                        <a:solidFill>
                          <a:sysClr val="windowText" lastClr="000000"/>
                        </a:solidFill>
                        <a:latin typeface="Times New Roman" panose="02020603050405020304" pitchFamily="18" charset="0"/>
                        <a:cs typeface="Times New Roman" panose="02020603050405020304" pitchFamily="18" charset="0"/>
                      </a:rPr>
                      <a:t>tūkst. Eur</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Lst>
            </c:dLbl>
            <c:dLbl>
              <c:idx val="7"/>
              <c:layout>
                <c:manualLayout>
                  <c:x val="7.3928386892095646E-2"/>
                  <c:y val="0.12084593226848273"/>
                </c:manualLayout>
              </c:layout>
              <c:tx>
                <c:rich>
                  <a:bodyPr wrap="square" lIns="38100" tIns="19050" rIns="38100" bIns="19050" anchor="ctr">
                    <a:spAutoFit/>
                  </a:bodyPr>
                  <a:lstStyle/>
                  <a:p>
                    <a:pPr>
                      <a:defRPr sz="900">
                        <a:solidFill>
                          <a:sysClr val="windowText" lastClr="000000"/>
                        </a:solidFill>
                        <a:latin typeface="Times New Roman" panose="02020603050405020304" pitchFamily="18" charset="0"/>
                        <a:cs typeface="Times New Roman" panose="02020603050405020304" pitchFamily="18" charset="0"/>
                      </a:defRPr>
                    </a:pPr>
                    <a:r>
                      <a:rPr lang="en-US"/>
                      <a:t>[KATEGORIJOS PAVADINIMAS]</a:t>
                    </a:r>
                    <a:r>
                      <a:rPr lang="en-US" baseline="0"/>
                      <a:t>; [REIKŠMĖ] </a:t>
                    </a:r>
                    <a:r>
                      <a:rPr lang="en-US" sz="900" b="0" i="0" u="none" strike="noStrike" kern="1200" baseline="0">
                        <a:solidFill>
                          <a:sysClr val="windowText" lastClr="000000"/>
                        </a:solidFill>
                        <a:latin typeface="Times New Roman" panose="02020603050405020304" pitchFamily="18" charset="0"/>
                        <a:cs typeface="Times New Roman" panose="02020603050405020304" pitchFamily="18" charset="0"/>
                      </a:rPr>
                      <a:t>tūkst. Eur</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Lst>
            </c:dLbl>
            <c:dLbl>
              <c:idx val="8"/>
              <c:layout>
                <c:manualLayout>
                  <c:x val="-4.7617785644136684E-2"/>
                  <c:y val="0.13530100028557421"/>
                </c:manualLayout>
              </c:layout>
              <c:tx>
                <c:rich>
                  <a:bodyPr wrap="square" lIns="38100" tIns="19050" rIns="38100" bIns="19050" anchor="ctr">
                    <a:spAutoFit/>
                  </a:bodyPr>
                  <a:lstStyle/>
                  <a:p>
                    <a:pPr>
                      <a:defRPr sz="900">
                        <a:solidFill>
                          <a:sysClr val="windowText" lastClr="000000"/>
                        </a:solidFill>
                        <a:latin typeface="Times New Roman" panose="02020603050405020304" pitchFamily="18" charset="0"/>
                        <a:cs typeface="Times New Roman" panose="02020603050405020304" pitchFamily="18" charset="0"/>
                      </a:defRPr>
                    </a:pPr>
                    <a:r>
                      <a:rPr lang="en-US"/>
                      <a:t>[KATEGORIJOS PAVADINIMAS]</a:t>
                    </a:r>
                    <a:r>
                      <a:rPr lang="en-US" baseline="0"/>
                      <a:t>; </a:t>
                    </a:r>
                  </a:p>
                  <a:p>
                    <a:pPr>
                      <a:defRPr sz="900">
                        <a:solidFill>
                          <a:sysClr val="windowText" lastClr="000000"/>
                        </a:solidFill>
                        <a:latin typeface="Times New Roman" panose="02020603050405020304" pitchFamily="18" charset="0"/>
                        <a:cs typeface="Times New Roman" panose="02020603050405020304" pitchFamily="18" charset="0"/>
                      </a:defRPr>
                    </a:pPr>
                    <a:r>
                      <a:rPr lang="en-US" baseline="0"/>
                      <a:t>[REIKŠMĖ] </a:t>
                    </a:r>
                    <a:r>
                      <a:rPr lang="en-US" sz="900" b="0" i="0" u="none" strike="noStrike" kern="1200" baseline="0">
                        <a:solidFill>
                          <a:sysClr val="windowText" lastClr="000000"/>
                        </a:solidFill>
                        <a:latin typeface="Times New Roman" panose="02020603050405020304" pitchFamily="18" charset="0"/>
                        <a:cs typeface="Times New Roman" panose="02020603050405020304" pitchFamily="18" charset="0"/>
                      </a:rPr>
                      <a:t>tūkst. Eur</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Lst>
            </c:dLbl>
            <c:dLbl>
              <c:idx val="9"/>
              <c:layout>
                <c:manualLayout>
                  <c:x val="-1.8308994615298949E-2"/>
                  <c:y val="6.3700653776935217E-3"/>
                </c:manualLayout>
              </c:layout>
              <c:tx>
                <c:rich>
                  <a:bodyPr wrap="square" lIns="38100" tIns="19050" rIns="38100" bIns="19050" anchor="ctr">
                    <a:spAutoFit/>
                  </a:bodyPr>
                  <a:lstStyle/>
                  <a:p>
                    <a:pPr>
                      <a:defRPr sz="900">
                        <a:solidFill>
                          <a:sysClr val="windowText" lastClr="000000"/>
                        </a:solidFill>
                        <a:latin typeface="Times New Roman" panose="02020603050405020304" pitchFamily="18" charset="0"/>
                        <a:cs typeface="Times New Roman" panose="02020603050405020304" pitchFamily="18" charset="0"/>
                      </a:defRPr>
                    </a:pPr>
                    <a:r>
                      <a:rPr lang="en-US"/>
                      <a:t>[KATEGORIJOS PAVADINIMAS]</a:t>
                    </a:r>
                    <a:r>
                      <a:rPr lang="en-US" baseline="0"/>
                      <a:t>; [REIKŠMĖ] </a:t>
                    </a:r>
                    <a:r>
                      <a:rPr lang="en-US" sz="900" b="0" i="0" u="none" strike="noStrike" kern="1200" baseline="0">
                        <a:solidFill>
                          <a:sysClr val="windowText" lastClr="000000"/>
                        </a:solidFill>
                        <a:latin typeface="Times New Roman" panose="02020603050405020304" pitchFamily="18" charset="0"/>
                        <a:cs typeface="Times New Roman" panose="02020603050405020304" pitchFamily="18" charset="0"/>
                      </a:rPr>
                      <a:t>tūkst. Eur</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Lst>
            </c:dLbl>
            <c:dLbl>
              <c:idx val="10"/>
              <c:layout>
                <c:manualLayout>
                  <c:x val="1.2402076673816958E-3"/>
                  <c:y val="-9.5799850976219222E-2"/>
                </c:manualLayout>
              </c:layout>
              <c:tx>
                <c:rich>
                  <a:bodyPr wrap="square" lIns="38100" tIns="19050" rIns="38100" bIns="19050" anchor="ctr">
                    <a:spAutoFit/>
                  </a:bodyPr>
                  <a:lstStyle/>
                  <a:p>
                    <a:pPr>
                      <a:defRPr sz="900">
                        <a:solidFill>
                          <a:sysClr val="windowText" lastClr="000000"/>
                        </a:solidFill>
                        <a:latin typeface="Times New Roman" panose="02020603050405020304" pitchFamily="18" charset="0"/>
                        <a:cs typeface="Times New Roman" panose="02020603050405020304" pitchFamily="18" charset="0"/>
                      </a:defRPr>
                    </a:pPr>
                    <a:r>
                      <a:rPr lang="en-US"/>
                      <a:t>[KATEGORIJOS PAVADINIMAS]</a:t>
                    </a:r>
                    <a:r>
                      <a:rPr lang="en-US" baseline="0"/>
                      <a:t>; [REIKŠMĖ] </a:t>
                    </a:r>
                    <a:r>
                      <a:rPr lang="en-US" sz="800" b="0" i="0" u="none" strike="noStrike" kern="1200" baseline="0">
                        <a:solidFill>
                          <a:sysClr val="windowText" lastClr="000000"/>
                        </a:solidFill>
                        <a:latin typeface="Times New Roman" panose="02020603050405020304" pitchFamily="18" charset="0"/>
                        <a:cs typeface="Times New Roman" panose="02020603050405020304" pitchFamily="18" charset="0"/>
                      </a:rPr>
                      <a:t>tūkst. Eur</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900">
                    <a:solidFill>
                      <a:sysClr val="windowText" lastClr="000000"/>
                    </a:solidFill>
                    <a:latin typeface="Times New Roman" panose="02020603050405020304" pitchFamily="18" charset="0"/>
                    <a:cs typeface="Times New Roman" panose="02020603050405020304" pitchFamily="18" charset="0"/>
                  </a:defRPr>
                </a:pPr>
                <a:endParaRPr lang="en-US"/>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Lapas1!$A$21:$A$31</c:f>
              <c:strCache>
                <c:ptCount val="11"/>
                <c:pt idx="0">
                  <c:v>Savivaldybės biudžetas </c:v>
                </c:pt>
                <c:pt idx="1">
                  <c:v>Valstybės biudžeto specialiosios tikslinės dotacijos lėšos </c:v>
                </c:pt>
                <c:pt idx="2">
                  <c:v>Aplinkos apsaugos rėmimo specialiosios programos lėšos </c:v>
                </c:pt>
                <c:pt idx="3">
                  <c:v>Iš pajamų už suteiktas paslaugas lėšos</c:v>
                </c:pt>
                <c:pt idx="4">
                  <c:v>Savivaldybės privatizavimo fondo lėšos </c:v>
                </c:pt>
                <c:pt idx="5">
                  <c:v>Europos Sąjungos lėšos, užsienio fondų lėšos </c:v>
                </c:pt>
                <c:pt idx="6">
                  <c:v>Valstybės biudžeto lėšos </c:v>
                </c:pt>
                <c:pt idx="7">
                  <c:v>Skolintos lėšos </c:v>
                </c:pt>
                <c:pt idx="8">
                  <c:v>Kelių priežiūros ir plėtros programos lėšos </c:v>
                </c:pt>
                <c:pt idx="9">
                  <c:v>Privačios – investuotojų lėšos </c:v>
                </c:pt>
                <c:pt idx="10">
                  <c:v>Kiti finansavimo šaltiniai </c:v>
                </c:pt>
              </c:strCache>
            </c:strRef>
          </c:cat>
          <c:val>
            <c:numRef>
              <c:f>Lapas1!$C$21:$C$31</c:f>
              <c:numCache>
                <c:formatCode>#,##0.0</c:formatCode>
                <c:ptCount val="11"/>
                <c:pt idx="0">
                  <c:v>20595.114120000002</c:v>
                </c:pt>
                <c:pt idx="1">
                  <c:v>15040.35088</c:v>
                </c:pt>
                <c:pt idx="2">
                  <c:v>314.44900000000001</c:v>
                </c:pt>
                <c:pt idx="3">
                  <c:v>1182.6907799999999</c:v>
                </c:pt>
                <c:pt idx="4">
                  <c:v>42.143000000000001</c:v>
                </c:pt>
                <c:pt idx="5">
                  <c:v>1211.2146953799813</c:v>
                </c:pt>
                <c:pt idx="6">
                  <c:v>6216.2370000000001</c:v>
                </c:pt>
                <c:pt idx="7">
                  <c:v>494.51400000000001</c:v>
                </c:pt>
                <c:pt idx="8">
                  <c:v>2426.6860000000001</c:v>
                </c:pt>
                <c:pt idx="9">
                  <c:v>102.82899999999999</c:v>
                </c:pt>
                <c:pt idx="10">
                  <c:v>43.786000000000001</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350"/>
      <c:rAngAx val="0"/>
      <c:perspective val="20"/>
    </c:view3D>
    <c:floor>
      <c:thickness val="0"/>
    </c:floor>
    <c:sideWall>
      <c:thickness val="0"/>
    </c:sideWall>
    <c:backWall>
      <c:thickness val="0"/>
    </c:backWall>
    <c:plotArea>
      <c:layout>
        <c:manualLayout>
          <c:layoutTarget val="inner"/>
          <c:xMode val="edge"/>
          <c:yMode val="edge"/>
          <c:x val="0.1268550298807074"/>
          <c:y val="0.14661576629409351"/>
          <c:w val="0.83332826231824142"/>
          <c:h val="0.79087743596305693"/>
        </c:manualLayout>
      </c:layout>
      <c:pie3DChart>
        <c:varyColors val="1"/>
        <c:ser>
          <c:idx val="0"/>
          <c:order val="0"/>
          <c:dPt>
            <c:idx val="0"/>
            <c:bubble3D val="0"/>
            <c:spPr>
              <a:solidFill>
                <a:schemeClr val="accent4">
                  <a:lumMod val="75000"/>
                </a:schemeClr>
              </a:solidFill>
              <a:ln w="25400">
                <a:solidFill>
                  <a:schemeClr val="lt1"/>
                </a:solidFill>
              </a:ln>
              <a:effectLst/>
              <a:sp3d contourW="25400">
                <a:contourClr>
                  <a:schemeClr val="lt1"/>
                </a:contourClr>
              </a:sp3d>
            </c:spPr>
          </c:dPt>
          <c:dPt>
            <c:idx val="1"/>
            <c:bubble3D val="0"/>
            <c:spPr>
              <a:solidFill>
                <a:schemeClr val="accent2"/>
              </a:solidFill>
              <a:ln w="25400">
                <a:solidFill>
                  <a:schemeClr val="lt1"/>
                </a:solidFill>
              </a:ln>
              <a:effectLst/>
              <a:sp3d contourW="25400">
                <a:contourClr>
                  <a:schemeClr val="lt1"/>
                </a:contourClr>
              </a:sp3d>
            </c:spPr>
          </c:dPt>
          <c:dPt>
            <c:idx val="2"/>
            <c:bubble3D val="0"/>
            <c:spPr>
              <a:solidFill>
                <a:srgbClr val="00B050"/>
              </a:solidFill>
              <a:ln w="25400">
                <a:solidFill>
                  <a:schemeClr val="lt1"/>
                </a:solidFill>
              </a:ln>
              <a:effectLst/>
              <a:sp3d contourW="25400">
                <a:contourClr>
                  <a:schemeClr val="lt1"/>
                </a:contourClr>
              </a:sp3d>
            </c:spPr>
          </c:dPt>
          <c:dPt>
            <c:idx val="3"/>
            <c:bubble3D val="0"/>
            <c:spPr>
              <a:solidFill>
                <a:schemeClr val="accent4"/>
              </a:solidFill>
              <a:ln w="25400">
                <a:solidFill>
                  <a:schemeClr val="lt1"/>
                </a:solidFill>
              </a:ln>
              <a:effectLst/>
              <a:sp3d contourW="25400">
                <a:contourClr>
                  <a:schemeClr val="lt1"/>
                </a:contourClr>
              </a:sp3d>
            </c:spPr>
          </c:dPt>
          <c:dPt>
            <c:idx val="4"/>
            <c:bubble3D val="0"/>
            <c:spPr>
              <a:solidFill>
                <a:schemeClr val="accent5"/>
              </a:solidFill>
              <a:ln w="25400">
                <a:solidFill>
                  <a:schemeClr val="lt1"/>
                </a:solidFill>
              </a:ln>
              <a:effectLst/>
              <a:sp3d contourW="25400">
                <a:contourClr>
                  <a:schemeClr val="lt1"/>
                </a:contourClr>
              </a:sp3d>
            </c:spPr>
          </c:dPt>
          <c:dPt>
            <c:idx val="5"/>
            <c:bubble3D val="0"/>
            <c:spPr>
              <a:solidFill>
                <a:schemeClr val="accent6"/>
              </a:solidFill>
              <a:ln w="25400">
                <a:solidFill>
                  <a:schemeClr val="lt1"/>
                </a:solidFill>
              </a:ln>
              <a:effectLst/>
              <a:sp3d contourW="25400">
                <a:contourClr>
                  <a:schemeClr val="lt1"/>
                </a:contourClr>
              </a:sp3d>
            </c:spPr>
          </c:dPt>
          <c:dPt>
            <c:idx val="6"/>
            <c:bubble3D val="0"/>
            <c:spPr>
              <a:solidFill>
                <a:schemeClr val="accent1">
                  <a:lumMod val="60000"/>
                </a:schemeClr>
              </a:solidFill>
              <a:ln w="25400">
                <a:solidFill>
                  <a:schemeClr val="lt1"/>
                </a:solidFill>
              </a:ln>
              <a:effectLst/>
              <a:sp3d contourW="25400">
                <a:contourClr>
                  <a:schemeClr val="lt1"/>
                </a:contourClr>
              </a:sp3d>
            </c:spPr>
          </c:dPt>
          <c:dPt>
            <c:idx val="7"/>
            <c:bubble3D val="0"/>
            <c:spPr>
              <a:solidFill>
                <a:schemeClr val="accent2">
                  <a:lumMod val="60000"/>
                </a:schemeClr>
              </a:solidFill>
              <a:ln w="25400">
                <a:solidFill>
                  <a:schemeClr val="lt1"/>
                </a:solidFill>
              </a:ln>
              <a:effectLst/>
              <a:sp3d contourW="25400">
                <a:contourClr>
                  <a:schemeClr val="lt1"/>
                </a:contourClr>
              </a:sp3d>
            </c:spPr>
          </c:dPt>
          <c:dPt>
            <c:idx val="8"/>
            <c:bubble3D val="0"/>
            <c:spPr>
              <a:solidFill>
                <a:schemeClr val="accent3">
                  <a:lumMod val="60000"/>
                </a:schemeClr>
              </a:solidFill>
              <a:ln w="25400">
                <a:solidFill>
                  <a:schemeClr val="lt1"/>
                </a:solidFill>
              </a:ln>
              <a:effectLst/>
              <a:sp3d contourW="25400">
                <a:contourClr>
                  <a:schemeClr val="lt1"/>
                </a:contourClr>
              </a:sp3d>
            </c:spPr>
          </c:dPt>
          <c:dPt>
            <c:idx val="9"/>
            <c:bubble3D val="0"/>
            <c:spPr>
              <a:solidFill>
                <a:schemeClr val="accent4">
                  <a:lumMod val="60000"/>
                </a:schemeClr>
              </a:solidFill>
              <a:ln w="25400">
                <a:solidFill>
                  <a:schemeClr val="lt1"/>
                </a:solidFill>
              </a:ln>
              <a:effectLst/>
              <a:sp3d contourW="25400">
                <a:contourClr>
                  <a:schemeClr val="lt1"/>
                </a:contourClr>
              </a:sp3d>
            </c:spPr>
          </c:dPt>
          <c:dPt>
            <c:idx val="10"/>
            <c:bubble3D val="0"/>
            <c:spPr>
              <a:solidFill>
                <a:schemeClr val="bg2">
                  <a:lumMod val="75000"/>
                </a:schemeClr>
              </a:solidFill>
              <a:ln w="25400">
                <a:solidFill>
                  <a:schemeClr val="lt1"/>
                </a:solidFill>
              </a:ln>
              <a:effectLst/>
              <a:sp3d contourW="25400">
                <a:contourClr>
                  <a:schemeClr val="lt1"/>
                </a:contourClr>
              </a:sp3d>
            </c:spPr>
          </c:dPt>
          <c:dLbls>
            <c:dLbl>
              <c:idx val="0"/>
              <c:layout>
                <c:manualLayout>
                  <c:x val="-1.7715190808317842E-2"/>
                  <c:y val="-5.1626166379087991E-2"/>
                </c:manualLayout>
              </c:layout>
              <c:tx>
                <c:rich>
                  <a:bodyPr wrap="square" lIns="38100" tIns="19050" rIns="38100" bIns="19050" anchor="ctr">
                    <a:spAutoFit/>
                  </a:bodyPr>
                  <a:lstStyle/>
                  <a:p>
                    <a:pPr>
                      <a:defRPr sz="800">
                        <a:latin typeface="Times New Roman" panose="02020603050405020304" pitchFamily="18" charset="0"/>
                        <a:cs typeface="Times New Roman" panose="02020603050405020304" pitchFamily="18" charset="0"/>
                      </a:defRPr>
                    </a:pPr>
                    <a:r>
                      <a:rPr lang="en-US"/>
                      <a:t>[KATEGORIJOS PAVADINIMAS]</a:t>
                    </a:r>
                    <a:r>
                      <a:rPr lang="en-US" baseline="0"/>
                      <a:t>; [REIKŠMĖ] proc. </a:t>
                    </a:r>
                  </a:p>
                  <a:p>
                    <a:pPr>
                      <a:defRPr sz="800">
                        <a:latin typeface="Times New Roman" panose="02020603050405020304" pitchFamily="18" charset="0"/>
                        <a:cs typeface="Times New Roman" panose="02020603050405020304" pitchFamily="18" charset="0"/>
                      </a:defRPr>
                    </a:pPr>
                    <a:r>
                      <a:rPr lang="en-US" baseline="0"/>
                      <a:t>(19,449 mln. Eur)</a:t>
                    </a:r>
                  </a:p>
                </c:rich>
              </c:tx>
              <c:spPr>
                <a:noFill/>
                <a:ln w="25400">
                  <a:noFill/>
                </a:ln>
              </c:spPr>
              <c:dLblPos val="bestFit"/>
              <c:showLegendKey val="1"/>
              <c:showVal val="0"/>
              <c:showCatName val="0"/>
              <c:showSerName val="0"/>
              <c:showPercent val="0"/>
              <c:showBubbleSize val="0"/>
              <c:extLst>
                <c:ext xmlns:c15="http://schemas.microsoft.com/office/drawing/2012/chart" uri="{CE6537A1-D6FC-4f65-9D91-7224C49458BB}"/>
              </c:extLst>
            </c:dLbl>
            <c:dLbl>
              <c:idx val="1"/>
              <c:layout>
                <c:manualLayout>
                  <c:x val="1.5705182329994561E-2"/>
                  <c:y val="8.7513607693324048E-3"/>
                </c:manualLayout>
              </c:layout>
              <c:tx>
                <c:rich>
                  <a:bodyPr wrap="square" lIns="38100" tIns="19050" rIns="38100" bIns="19050" anchor="ctr">
                    <a:spAutoFit/>
                  </a:bodyPr>
                  <a:lstStyle/>
                  <a:p>
                    <a:pPr>
                      <a:defRPr sz="800">
                        <a:latin typeface="Times New Roman" panose="02020603050405020304" pitchFamily="18" charset="0"/>
                        <a:cs typeface="Times New Roman" panose="02020603050405020304" pitchFamily="18" charset="0"/>
                      </a:defRPr>
                    </a:pPr>
                    <a:r>
                      <a:rPr lang="en-US"/>
                      <a:t>[KATEGORIJOS PAVADINIMAS]</a:t>
                    </a:r>
                    <a:r>
                      <a:rPr lang="en-US" baseline="0"/>
                      <a:t>;</a:t>
                    </a:r>
                  </a:p>
                  <a:p>
                    <a:pPr>
                      <a:defRPr sz="800">
                        <a:latin typeface="Times New Roman" panose="02020603050405020304" pitchFamily="18" charset="0"/>
                        <a:cs typeface="Times New Roman" panose="02020603050405020304" pitchFamily="18" charset="0"/>
                      </a:defRPr>
                    </a:pPr>
                    <a:r>
                      <a:rPr lang="en-US" baseline="0"/>
                      <a:t> [REIKŠMĖ] proc. (0,763 mln. Eur)</a:t>
                    </a:r>
                  </a:p>
                </c:rich>
              </c:tx>
              <c:spPr>
                <a:noFill/>
                <a:ln w="25400">
                  <a:noFill/>
                </a:ln>
              </c:spPr>
              <c:dLblPos val="bestFit"/>
              <c:showLegendKey val="1"/>
              <c:showVal val="0"/>
              <c:showCatName val="0"/>
              <c:showSerName val="0"/>
              <c:showPercent val="0"/>
              <c:showBubbleSize val="0"/>
              <c:extLst>
                <c:ext xmlns:c15="http://schemas.microsoft.com/office/drawing/2012/chart" uri="{CE6537A1-D6FC-4f65-9D91-7224C49458BB}"/>
              </c:extLst>
            </c:dLbl>
            <c:dLbl>
              <c:idx val="2"/>
              <c:layout>
                <c:manualLayout>
                  <c:x val="0.1395139019986468"/>
                  <c:y val="-5.8021518890954561E-2"/>
                </c:manualLayout>
              </c:layout>
              <c:tx>
                <c:rich>
                  <a:bodyPr wrap="square" lIns="38100" tIns="19050" rIns="38100" bIns="19050" anchor="ctr">
                    <a:noAutofit/>
                  </a:bodyPr>
                  <a:lstStyle/>
                  <a:p>
                    <a:pPr>
                      <a:defRPr sz="800">
                        <a:latin typeface="Times New Roman" panose="02020603050405020304" pitchFamily="18" charset="0"/>
                        <a:cs typeface="Times New Roman" panose="02020603050405020304" pitchFamily="18" charset="0"/>
                      </a:defRPr>
                    </a:pPr>
                    <a:r>
                      <a:rPr lang="en-US" sz="800"/>
                      <a:t>[KATEGORIJOS PAVADINIMAS]</a:t>
                    </a:r>
                    <a:r>
                      <a:rPr lang="en-US" sz="800" baseline="0"/>
                      <a:t>; [REIKŠMĖ] proc.</a:t>
                    </a:r>
                  </a:p>
                  <a:p>
                    <a:pPr>
                      <a:defRPr sz="800">
                        <a:latin typeface="Times New Roman" panose="02020603050405020304" pitchFamily="18" charset="0"/>
                        <a:cs typeface="Times New Roman" panose="02020603050405020304" pitchFamily="18" charset="0"/>
                      </a:defRPr>
                    </a:pPr>
                    <a:r>
                      <a:rPr lang="en-US" sz="800" baseline="0"/>
                      <a:t>(11,875 mln. Eur)</a:t>
                    </a:r>
                  </a:p>
                </c:rich>
              </c:tx>
              <c:spPr>
                <a:noFill/>
                <a:ln w="25400">
                  <a:noFill/>
                </a:ln>
              </c:spPr>
              <c:dLblPos val="bestFit"/>
              <c:showLegendKey val="1"/>
              <c:showVal val="0"/>
              <c:showCatName val="0"/>
              <c:showSerName val="0"/>
              <c:showPercent val="0"/>
              <c:showBubbleSize val="0"/>
              <c:extLst>
                <c:ext xmlns:c15="http://schemas.microsoft.com/office/drawing/2012/chart" uri="{CE6537A1-D6FC-4f65-9D91-7224C49458BB}"/>
              </c:extLst>
            </c:dLbl>
            <c:dLbl>
              <c:idx val="3"/>
              <c:layout>
                <c:manualLayout>
                  <c:x val="3.7278178229462763E-2"/>
                  <c:y val="0.12285478495706184"/>
                </c:manualLayout>
              </c:layout>
              <c:tx>
                <c:rich>
                  <a:bodyPr wrap="square" lIns="38100" tIns="19050" rIns="38100" bIns="19050" anchor="ctr">
                    <a:spAutoFit/>
                  </a:bodyPr>
                  <a:lstStyle/>
                  <a:p>
                    <a:pPr>
                      <a:defRPr sz="800">
                        <a:latin typeface="Times New Roman" panose="02020603050405020304" pitchFamily="18" charset="0"/>
                        <a:cs typeface="Times New Roman" panose="02020603050405020304" pitchFamily="18" charset="0"/>
                      </a:defRPr>
                    </a:pPr>
                    <a:r>
                      <a:rPr lang="en-US"/>
                      <a:t>[KATEGORIJOS PAVADINIMAS]</a:t>
                    </a:r>
                    <a:r>
                      <a:rPr lang="en-US" baseline="0"/>
                      <a:t>; </a:t>
                    </a:r>
                  </a:p>
                  <a:p>
                    <a:pPr>
                      <a:defRPr sz="800">
                        <a:latin typeface="Times New Roman" panose="02020603050405020304" pitchFamily="18" charset="0"/>
                        <a:cs typeface="Times New Roman" panose="02020603050405020304" pitchFamily="18" charset="0"/>
                      </a:defRPr>
                    </a:pPr>
                    <a:r>
                      <a:rPr lang="en-US" baseline="0"/>
                      <a:t>[REIKŠMĖ] proc. (0,385 mln. Eur)</a:t>
                    </a:r>
                  </a:p>
                </c:rich>
              </c:tx>
              <c:spPr>
                <a:noFill/>
                <a:ln w="25400">
                  <a:noFill/>
                </a:ln>
              </c:spPr>
              <c:dLblPos val="bestFit"/>
              <c:showLegendKey val="1"/>
              <c:showVal val="0"/>
              <c:showCatName val="0"/>
              <c:showSerName val="0"/>
              <c:showPercent val="0"/>
              <c:showBubbleSize val="0"/>
              <c:extLst>
                <c:ext xmlns:c15="http://schemas.microsoft.com/office/drawing/2012/chart" uri="{CE6537A1-D6FC-4f65-9D91-7224C49458BB}"/>
              </c:extLst>
            </c:dLbl>
            <c:dLbl>
              <c:idx val="4"/>
              <c:layout>
                <c:manualLayout>
                  <c:x val="-6.6372279404618359E-2"/>
                  <c:y val="4.1973244197486943E-2"/>
                </c:manualLayout>
              </c:layout>
              <c:tx>
                <c:rich>
                  <a:bodyPr wrap="square" lIns="38100" tIns="19050" rIns="38100" bIns="19050" anchor="ctr">
                    <a:spAutoFit/>
                  </a:bodyPr>
                  <a:lstStyle/>
                  <a:p>
                    <a:pPr>
                      <a:defRPr sz="800">
                        <a:latin typeface="Times New Roman" panose="02020603050405020304" pitchFamily="18" charset="0"/>
                        <a:cs typeface="Times New Roman" panose="02020603050405020304" pitchFamily="18" charset="0"/>
                      </a:defRPr>
                    </a:pPr>
                    <a:r>
                      <a:rPr lang="en-US"/>
                      <a:t>[KATEGORIJOS PAVADINIMAS]</a:t>
                    </a:r>
                    <a:r>
                      <a:rPr lang="en-US" baseline="0"/>
                      <a:t>; </a:t>
                    </a:r>
                  </a:p>
                  <a:p>
                    <a:pPr>
                      <a:defRPr sz="800">
                        <a:latin typeface="Times New Roman" panose="02020603050405020304" pitchFamily="18" charset="0"/>
                        <a:cs typeface="Times New Roman" panose="02020603050405020304" pitchFamily="18" charset="0"/>
                      </a:defRPr>
                    </a:pPr>
                    <a:r>
                      <a:rPr lang="en-US" baseline="0"/>
                      <a:t>[REIKŠMĖ] proc. (2,4333 mln. Eur)</a:t>
                    </a:r>
                  </a:p>
                </c:rich>
              </c:tx>
              <c:spPr>
                <a:noFill/>
                <a:ln w="25400">
                  <a:noFill/>
                </a:ln>
              </c:spPr>
              <c:dLblPos val="bestFit"/>
              <c:showLegendKey val="1"/>
              <c:showVal val="0"/>
              <c:showCatName val="0"/>
              <c:showSerName val="0"/>
              <c:showPercent val="0"/>
              <c:showBubbleSize val="0"/>
              <c:extLst>
                <c:ext xmlns:c15="http://schemas.microsoft.com/office/drawing/2012/chart" uri="{CE6537A1-D6FC-4f65-9D91-7224C49458BB}"/>
              </c:extLst>
            </c:dLbl>
            <c:dLbl>
              <c:idx val="5"/>
              <c:layout>
                <c:manualLayout>
                  <c:x val="-5.1526129301336633E-2"/>
                  <c:y val="-7.3215334278987201E-2"/>
                </c:manualLayout>
              </c:layout>
              <c:tx>
                <c:rich>
                  <a:bodyPr wrap="square" lIns="38100" tIns="19050" rIns="38100" bIns="19050" anchor="ctr">
                    <a:spAutoFit/>
                  </a:bodyPr>
                  <a:lstStyle/>
                  <a:p>
                    <a:pPr>
                      <a:defRPr sz="800">
                        <a:latin typeface="Times New Roman" panose="02020603050405020304" pitchFamily="18" charset="0"/>
                        <a:cs typeface="Times New Roman" panose="02020603050405020304" pitchFamily="18" charset="0"/>
                      </a:defRPr>
                    </a:pPr>
                    <a:r>
                      <a:rPr lang="en-US"/>
                      <a:t>[KATEGORIJOS PAVADINIMAS]</a:t>
                    </a:r>
                    <a:r>
                      <a:rPr lang="en-US" baseline="0"/>
                      <a:t>; </a:t>
                    </a:r>
                  </a:p>
                  <a:p>
                    <a:pPr>
                      <a:defRPr sz="800">
                        <a:latin typeface="Times New Roman" panose="02020603050405020304" pitchFamily="18" charset="0"/>
                        <a:cs typeface="Times New Roman" panose="02020603050405020304" pitchFamily="18" charset="0"/>
                      </a:defRPr>
                    </a:pPr>
                    <a:r>
                      <a:rPr lang="en-US" baseline="0"/>
                      <a:t>[REIKŠMĖ] proc. (0,338 mln. Eur)</a:t>
                    </a:r>
                  </a:p>
                </c:rich>
              </c:tx>
              <c:spPr>
                <a:noFill/>
                <a:ln w="25400">
                  <a:noFill/>
                </a:ln>
              </c:spPr>
              <c:dLblPos val="bestFit"/>
              <c:showLegendKey val="1"/>
              <c:showVal val="0"/>
              <c:showCatName val="0"/>
              <c:showSerName val="0"/>
              <c:showPercent val="0"/>
              <c:showBubbleSize val="0"/>
              <c:extLst>
                <c:ext xmlns:c15="http://schemas.microsoft.com/office/drawing/2012/chart" uri="{CE6537A1-D6FC-4f65-9D91-7224C49458BB}"/>
              </c:extLst>
            </c:dLbl>
            <c:dLbl>
              <c:idx val="6"/>
              <c:layout>
                <c:manualLayout>
                  <c:x val="-8.876093903434723E-2"/>
                  <c:y val="-3.6960556725834738E-2"/>
                </c:manualLayout>
              </c:layout>
              <c:tx>
                <c:rich>
                  <a:bodyPr wrap="square" lIns="38100" tIns="19050" rIns="38100" bIns="19050" anchor="ctr">
                    <a:spAutoFit/>
                  </a:bodyPr>
                  <a:lstStyle/>
                  <a:p>
                    <a:pPr>
                      <a:defRPr sz="800">
                        <a:latin typeface="Times New Roman" panose="02020603050405020304" pitchFamily="18" charset="0"/>
                        <a:cs typeface="Times New Roman" panose="02020603050405020304" pitchFamily="18" charset="0"/>
                      </a:defRPr>
                    </a:pPr>
                    <a:r>
                      <a:rPr lang="en-US"/>
                      <a:t>[KATEGORIJOS PAVADINIMAS]</a:t>
                    </a:r>
                    <a:r>
                      <a:rPr lang="en-US" baseline="0"/>
                      <a:t>;</a:t>
                    </a:r>
                  </a:p>
                  <a:p>
                    <a:pPr>
                      <a:defRPr sz="800">
                        <a:latin typeface="Times New Roman" panose="02020603050405020304" pitchFamily="18" charset="0"/>
                        <a:cs typeface="Times New Roman" panose="02020603050405020304" pitchFamily="18" charset="0"/>
                      </a:defRPr>
                    </a:pPr>
                    <a:r>
                      <a:rPr lang="en-US" baseline="0"/>
                      <a:t> [REIKŠMĖ] proc. 3,907 mln. Eur)</a:t>
                    </a:r>
                  </a:p>
                </c:rich>
              </c:tx>
              <c:spPr>
                <a:noFill/>
                <a:ln w="25400">
                  <a:noFill/>
                </a:ln>
              </c:spPr>
              <c:dLblPos val="bestFit"/>
              <c:showLegendKey val="1"/>
              <c:showVal val="0"/>
              <c:showCatName val="0"/>
              <c:showSerName val="0"/>
              <c:showPercent val="0"/>
              <c:showBubbleSize val="0"/>
              <c:extLst>
                <c:ext xmlns:c15="http://schemas.microsoft.com/office/drawing/2012/chart" uri="{CE6537A1-D6FC-4f65-9D91-7224C49458BB}"/>
              </c:extLst>
            </c:dLbl>
            <c:dLbl>
              <c:idx val="7"/>
              <c:layout>
                <c:manualLayout>
                  <c:x val="-9.4953860773064294E-2"/>
                  <c:y val="-7.2928508030984496E-2"/>
                </c:manualLayout>
              </c:layout>
              <c:tx>
                <c:rich>
                  <a:bodyPr wrap="square" lIns="38100" tIns="19050" rIns="38100" bIns="19050" anchor="ctr">
                    <a:spAutoFit/>
                  </a:bodyPr>
                  <a:lstStyle/>
                  <a:p>
                    <a:pPr>
                      <a:defRPr sz="800">
                        <a:latin typeface="Times New Roman" panose="02020603050405020304" pitchFamily="18" charset="0"/>
                        <a:cs typeface="Times New Roman" panose="02020603050405020304" pitchFamily="18" charset="0"/>
                      </a:defRPr>
                    </a:pPr>
                    <a:r>
                      <a:rPr lang="en-US"/>
                      <a:t>[KATEGORIJOS PAVADINIMAS]</a:t>
                    </a:r>
                    <a:r>
                      <a:rPr lang="en-US" baseline="0"/>
                      <a:t>;</a:t>
                    </a:r>
                  </a:p>
                  <a:p>
                    <a:pPr>
                      <a:defRPr sz="800">
                        <a:latin typeface="Times New Roman" panose="02020603050405020304" pitchFamily="18" charset="0"/>
                        <a:cs typeface="Times New Roman" panose="02020603050405020304" pitchFamily="18" charset="0"/>
                      </a:defRPr>
                    </a:pPr>
                    <a:r>
                      <a:rPr lang="en-US" baseline="0"/>
                      <a:t> [REIKŠMĖ] proc. (2,116 mln. Eur)</a:t>
                    </a:r>
                  </a:p>
                </c:rich>
              </c:tx>
              <c:spPr>
                <a:noFill/>
                <a:ln w="25400">
                  <a:noFill/>
                </a:ln>
              </c:spPr>
              <c:dLblPos val="bestFit"/>
              <c:showLegendKey val="1"/>
              <c:showVal val="0"/>
              <c:showCatName val="0"/>
              <c:showSerName val="0"/>
              <c:showPercent val="0"/>
              <c:showBubbleSize val="0"/>
              <c:extLst>
                <c:ext xmlns:c15="http://schemas.microsoft.com/office/drawing/2012/chart" uri="{CE6537A1-D6FC-4f65-9D91-7224C49458BB}"/>
              </c:extLst>
            </c:dLbl>
            <c:dLbl>
              <c:idx val="8"/>
              <c:layout>
                <c:manualLayout>
                  <c:x val="-5.9073741003836958E-2"/>
                  <c:y val="-0.15284272501188087"/>
                </c:manualLayout>
              </c:layout>
              <c:tx>
                <c:rich>
                  <a:bodyPr wrap="square" lIns="38100" tIns="19050" rIns="38100" bIns="19050" anchor="ctr">
                    <a:spAutoFit/>
                  </a:bodyPr>
                  <a:lstStyle/>
                  <a:p>
                    <a:pPr>
                      <a:defRPr sz="800">
                        <a:latin typeface="Times New Roman" panose="02020603050405020304" pitchFamily="18" charset="0"/>
                        <a:cs typeface="Times New Roman" panose="02020603050405020304" pitchFamily="18" charset="0"/>
                      </a:defRPr>
                    </a:pPr>
                    <a:r>
                      <a:rPr lang="en-US"/>
                      <a:t>[KATEGORIJOS PAVADINIMAS]</a:t>
                    </a:r>
                    <a:r>
                      <a:rPr lang="en-US" baseline="0"/>
                      <a:t>;</a:t>
                    </a:r>
                  </a:p>
                  <a:p>
                    <a:pPr>
                      <a:defRPr sz="800">
                        <a:latin typeface="Times New Roman" panose="02020603050405020304" pitchFamily="18" charset="0"/>
                        <a:cs typeface="Times New Roman" panose="02020603050405020304" pitchFamily="18" charset="0"/>
                      </a:defRPr>
                    </a:pPr>
                    <a:r>
                      <a:rPr lang="en-US" baseline="0"/>
                      <a:t>[REIKŠMĖ] proc. (0,513 mln. Eur)</a:t>
                    </a:r>
                  </a:p>
                </c:rich>
              </c:tx>
              <c:spPr>
                <a:noFill/>
                <a:ln w="25400">
                  <a:noFill/>
                </a:ln>
              </c:spPr>
              <c:dLblPos val="bestFit"/>
              <c:showLegendKey val="1"/>
              <c:showVal val="0"/>
              <c:showCatName val="0"/>
              <c:showSerName val="0"/>
              <c:showPercent val="0"/>
              <c:showBubbleSize val="0"/>
              <c:extLst>
                <c:ext xmlns:c15="http://schemas.microsoft.com/office/drawing/2012/chart" uri="{CE6537A1-D6FC-4f65-9D91-7224C49458BB}"/>
              </c:extLst>
            </c:dLbl>
            <c:dLbl>
              <c:idx val="9"/>
              <c:layout>
                <c:manualLayout>
                  <c:x val="9.9136649590139708E-2"/>
                  <c:y val="-0.19904176557356673"/>
                </c:manualLayout>
              </c:layout>
              <c:tx>
                <c:rich>
                  <a:bodyPr wrap="square" lIns="38100" tIns="19050" rIns="38100" bIns="19050" anchor="ctr">
                    <a:spAutoFit/>
                  </a:bodyPr>
                  <a:lstStyle/>
                  <a:p>
                    <a:pPr>
                      <a:defRPr sz="800">
                        <a:latin typeface="Times New Roman" panose="02020603050405020304" pitchFamily="18" charset="0"/>
                        <a:cs typeface="Times New Roman" panose="02020603050405020304" pitchFamily="18" charset="0"/>
                      </a:defRPr>
                    </a:pPr>
                    <a:r>
                      <a:rPr lang="en-US"/>
                      <a:t>[KATEGORIJOS PAVADINIMAS]</a:t>
                    </a:r>
                    <a:r>
                      <a:rPr lang="en-US" baseline="0"/>
                      <a:t>; </a:t>
                    </a:r>
                  </a:p>
                  <a:p>
                    <a:pPr>
                      <a:defRPr sz="800">
                        <a:latin typeface="Times New Roman" panose="02020603050405020304" pitchFamily="18" charset="0"/>
                        <a:cs typeface="Times New Roman" panose="02020603050405020304" pitchFamily="18" charset="0"/>
                      </a:defRPr>
                    </a:pPr>
                    <a:r>
                      <a:rPr lang="en-US" baseline="0"/>
                      <a:t>[REIKŠMĖ] proc. (0,108 mln. Eur)</a:t>
                    </a:r>
                  </a:p>
                </c:rich>
              </c:tx>
              <c:spPr>
                <a:noFill/>
                <a:ln w="25400">
                  <a:noFill/>
                </a:ln>
              </c:spPr>
              <c:dLblPos val="bestFit"/>
              <c:showLegendKey val="1"/>
              <c:showVal val="0"/>
              <c:showCatName val="0"/>
              <c:showSerName val="0"/>
              <c:showPercent val="0"/>
              <c:showBubbleSize val="0"/>
              <c:extLst>
                <c:ext xmlns:c15="http://schemas.microsoft.com/office/drawing/2012/chart" uri="{CE6537A1-D6FC-4f65-9D91-7224C49458BB}"/>
              </c:extLst>
            </c:dLbl>
            <c:dLbl>
              <c:idx val="10"/>
              <c:layout>
                <c:manualLayout>
                  <c:x val="0.31035952048007237"/>
                  <c:y val="-7.1748547584715328E-2"/>
                </c:manualLayout>
              </c:layout>
              <c:tx>
                <c:rich>
                  <a:bodyPr wrap="square" lIns="38100" tIns="19050" rIns="38100" bIns="19050" anchor="ctr">
                    <a:spAutoFit/>
                  </a:bodyPr>
                  <a:lstStyle/>
                  <a:p>
                    <a:pPr>
                      <a:defRPr sz="800">
                        <a:latin typeface="Times New Roman" panose="02020603050405020304" pitchFamily="18" charset="0"/>
                        <a:cs typeface="Times New Roman" panose="02020603050405020304" pitchFamily="18" charset="0"/>
                      </a:defRPr>
                    </a:pPr>
                    <a:r>
                      <a:rPr lang="en-US"/>
                      <a:t>[KATEGORIJOS PAVADINIMAS]</a:t>
                    </a:r>
                    <a:r>
                      <a:rPr lang="en-US" baseline="0"/>
                      <a:t>; </a:t>
                    </a:r>
                  </a:p>
                  <a:p>
                    <a:pPr>
                      <a:defRPr sz="800">
                        <a:latin typeface="Times New Roman" panose="02020603050405020304" pitchFamily="18" charset="0"/>
                        <a:cs typeface="Times New Roman" panose="02020603050405020304" pitchFamily="18" charset="0"/>
                      </a:defRPr>
                    </a:pPr>
                    <a:r>
                      <a:rPr lang="en-US" baseline="0"/>
                      <a:t>[REIKŠMĖ] proc. (5,782 mln. Eur)</a:t>
                    </a:r>
                  </a:p>
                </c:rich>
              </c:tx>
              <c:spPr>
                <a:noFill/>
                <a:ln w="25400">
                  <a:noFill/>
                </a:ln>
              </c:spPr>
              <c:dLblPos val="bestFit"/>
              <c:showLegendKey val="1"/>
              <c:showVal val="0"/>
              <c:showCatName val="0"/>
              <c:showSerName val="0"/>
              <c:showPercent val="0"/>
              <c:showBubbleSize val="0"/>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800">
                    <a:latin typeface="Times New Roman" panose="02020603050405020304" pitchFamily="18" charset="0"/>
                    <a:cs typeface="Times New Roman" panose="02020603050405020304" pitchFamily="18" charset="0"/>
                  </a:defRPr>
                </a:pPr>
                <a:endParaRPr lang="en-US"/>
              </a:p>
            </c:txPr>
            <c:showLegendKey val="1"/>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Lapas1!$A$35:$A$45</c:f>
              <c:strCache>
                <c:ptCount val="11"/>
                <c:pt idx="0">
                  <c:v>01 Švietimo ir ugdymo programa</c:v>
                </c:pt>
                <c:pt idx="1">
                  <c:v>02 Sveikatos apsauga</c:v>
                </c:pt>
                <c:pt idx="2">
                  <c:v>03 Socialinės apsaugos plėtojimas</c:v>
                </c:pt>
                <c:pt idx="3">
                  <c:v>04 Kūno kultūros ir sporto plėtra</c:v>
                </c:pt>
                <c:pt idx="4">
                  <c:v>05 Kultūros veiklos plėtra</c:v>
                </c:pt>
                <c:pt idx="5">
                  <c:v>06 Kultūros paveldo išsaugojimas, turizmo skatinimas ir vystymas </c:v>
                </c:pt>
                <c:pt idx="6">
                  <c:v>07 Infrastruktūros objektų priežiūra ir plėtra</c:v>
                </c:pt>
                <c:pt idx="7">
                  <c:v>08 Aplinkos apsauga</c:v>
                </c:pt>
                <c:pt idx="8">
                  <c:v>09 Žemės ūkio plėtra ir melioracija</c:v>
                </c:pt>
                <c:pt idx="9">
                  <c:v>10 Parama verslui ir verslo plėtra</c:v>
                </c:pt>
                <c:pt idx="10">
                  <c:v> 11 Savivaldybės valdymo tobulinimas </c:v>
                </c:pt>
              </c:strCache>
            </c:strRef>
          </c:cat>
          <c:val>
            <c:numRef>
              <c:f>Lapas1!$F$35:$F$45</c:f>
              <c:numCache>
                <c:formatCode>0.0</c:formatCode>
                <c:ptCount val="11"/>
                <c:pt idx="0">
                  <c:v>40.798295897402227</c:v>
                </c:pt>
                <c:pt idx="1">
                  <c:v>1.6015765642242641</c:v>
                </c:pt>
                <c:pt idx="2">
                  <c:v>24.910123955411969</c:v>
                </c:pt>
                <c:pt idx="3">
                  <c:v>0.80678809149225528</c:v>
                </c:pt>
                <c:pt idx="4">
                  <c:v>5.1034021423602853</c:v>
                </c:pt>
                <c:pt idx="5">
                  <c:v>0.71000188215760374</c:v>
                </c:pt>
                <c:pt idx="6">
                  <c:v>8.1971160760148951</c:v>
                </c:pt>
                <c:pt idx="7">
                  <c:v>4.4388516414083448</c:v>
                </c:pt>
                <c:pt idx="8">
                  <c:v>1.076567745254307</c:v>
                </c:pt>
                <c:pt idx="9">
                  <c:v>0.22716796122629415</c:v>
                </c:pt>
                <c:pt idx="10">
                  <c:v>12.130108043047553</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142875</xdr:colOff>
      <xdr:row>0</xdr:row>
      <xdr:rowOff>0</xdr:rowOff>
    </xdr:from>
    <xdr:to>
      <xdr:col>11</xdr:col>
      <xdr:colOff>447675</xdr:colOff>
      <xdr:row>16</xdr:row>
      <xdr:rowOff>152400</xdr:rowOff>
    </xdr:to>
    <xdr:graphicFrame macro="">
      <xdr:nvGraphicFramePr>
        <xdr:cNvPr id="521907" name="Diagrama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161925</xdr:colOff>
      <xdr:row>16</xdr:row>
      <xdr:rowOff>161925</xdr:rowOff>
    </xdr:from>
    <xdr:to>
      <xdr:col>14</xdr:col>
      <xdr:colOff>247650</xdr:colOff>
      <xdr:row>33</xdr:row>
      <xdr:rowOff>200025</xdr:rowOff>
    </xdr:to>
    <xdr:graphicFrame macro="">
      <xdr:nvGraphicFramePr>
        <xdr:cNvPr id="521908" name="Diagrama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695325</xdr:colOff>
      <xdr:row>48</xdr:row>
      <xdr:rowOff>66675</xdr:rowOff>
    </xdr:from>
    <xdr:to>
      <xdr:col>12</xdr:col>
      <xdr:colOff>209550</xdr:colOff>
      <xdr:row>68</xdr:row>
      <xdr:rowOff>76200</xdr:rowOff>
    </xdr:to>
    <xdr:graphicFrame macro="">
      <xdr:nvGraphicFramePr>
        <xdr:cNvPr id="521909" name="Diagrama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Ciukiene/Desktop/Veiklos%20planai_programiniai/2013-2015/SVP/Patvirtintas%20planas/TS-336%20strateginis%20veiklos%20planas_II%20d._%202013-2015%20asignavima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Ciukiene/Desktop/Veiklos%20planai_programiniai/2015-2017%20m.%20SVP/Metinis%202015%20m.%20veiklos%20planas/Metinis%20_2015%20m.%20veiklos%20plano%20ATASKAIT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šviet."/>
      <sheetName val="02sveikat."/>
      <sheetName val="03social."/>
      <sheetName val="04sportas"/>
      <sheetName val="05kultūra"/>
      <sheetName val="06turizmas,paveldas"/>
      <sheetName val="07infrastruktūra"/>
      <sheetName val="08aplinkosauga"/>
      <sheetName val="09žū."/>
      <sheetName val="10verslas"/>
      <sheetName val="11vald."/>
      <sheetName val="2 lent. Suvestine"/>
      <sheetName val="Sheet1"/>
      <sheetName val="Prioritetai"/>
      <sheetName val="Sheet2"/>
      <sheetName val="Sheet3"/>
    </sheetNames>
    <sheetDataSet>
      <sheetData sheetId="0"/>
      <sheetData sheetId="1"/>
      <sheetData sheetId="2"/>
      <sheetData sheetId="3"/>
      <sheetData sheetId="4"/>
      <sheetData sheetId="5"/>
      <sheetData sheetId="6"/>
      <sheetData sheetId="7"/>
      <sheetData sheetId="8"/>
      <sheetData sheetId="9"/>
      <sheetData sheetId="10"/>
      <sheetData sheetId="11">
        <row r="26">
          <cell r="A26" t="str">
            <v>02 tikslas. Užtikrinti valstybinės švietimo politikos įgyvendinimą Kėdainių rajone</v>
          </cell>
        </row>
        <row r="27">
          <cell r="A27" t="str">
            <v>01 uždavinys. Vykdyti švietimo viešąjį administravimą</v>
          </cell>
        </row>
      </sheetData>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šviet."/>
      <sheetName val="01"/>
      <sheetName val="02sveikat."/>
      <sheetName val="02"/>
      <sheetName val="03social."/>
      <sheetName val="03"/>
      <sheetName val="04sport."/>
      <sheetName val="04"/>
      <sheetName val="05kultura"/>
      <sheetName val="05"/>
      <sheetName val="06turizm_paveld"/>
      <sheetName val="06"/>
      <sheetName val="07Infrastr."/>
      <sheetName val="07"/>
      <sheetName val="08aplinkosauga"/>
      <sheetName val="08"/>
      <sheetName val="09ž.ū."/>
      <sheetName val="09"/>
      <sheetName val="10verslas"/>
      <sheetName val="10"/>
      <sheetName val="11valdym."/>
      <sheetName val="11"/>
      <sheetName val="2 suvest.lentele"/>
      <sheetName val="2 lent. Suves.Lt"/>
      <sheetName val="Prioritetai"/>
      <sheetName val="Sheet4"/>
      <sheetName val="Sheet5"/>
      <sheetName val="Asignavimai iš viso"/>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3"/>
  <sheetViews>
    <sheetView tabSelected="1" zoomScale="115" zoomScaleNormal="115" workbookViewId="0">
      <pane ySplit="8" topLeftCell="A9" activePane="bottomLeft" state="frozen"/>
      <selection pane="bottomLeft" activeCell="B4" sqref="B4:B8"/>
    </sheetView>
  </sheetViews>
  <sheetFormatPr defaultRowHeight="12.75" x14ac:dyDescent="0.2"/>
  <cols>
    <col min="1" max="1" width="4.140625" style="49" customWidth="1"/>
    <col min="2" max="2" width="26.140625" style="9" customWidth="1"/>
    <col min="3" max="3" width="6" style="9" customWidth="1"/>
    <col min="4" max="4" width="11.140625" style="9" customWidth="1"/>
    <col min="5" max="5" width="10.7109375" style="9" customWidth="1"/>
    <col min="6" max="6" width="10.42578125" style="9" customWidth="1"/>
    <col min="7" max="7" width="7.7109375" style="9" customWidth="1"/>
    <col min="8" max="8" width="10.42578125" style="9" customWidth="1"/>
    <col min="9" max="9" width="10.140625" style="9" customWidth="1"/>
    <col min="10" max="10" width="10.7109375" style="9" customWidth="1"/>
    <col min="11" max="11" width="8" style="9" customWidth="1"/>
    <col min="12" max="12" width="10.28515625" style="11" customWidth="1"/>
    <col min="13" max="13" width="10.140625" style="11" customWidth="1"/>
    <col min="14" max="14" width="9.85546875" style="11" customWidth="1"/>
    <col min="15" max="15" width="9" style="11" customWidth="1"/>
    <col min="16" max="16" width="17" style="176" customWidth="1"/>
    <col min="17" max="17" width="5.140625" style="181" customWidth="1"/>
    <col min="18" max="18" width="5.28515625" style="181" customWidth="1"/>
    <col min="19" max="19" width="21.140625" style="176" customWidth="1"/>
    <col min="20" max="16384" width="9.140625" style="15"/>
  </cols>
  <sheetData>
    <row r="1" spans="1:20" ht="57" customHeight="1" x14ac:dyDescent="0.2">
      <c r="A1" s="9"/>
      <c r="C1" s="2"/>
      <c r="L1" s="130"/>
      <c r="M1" s="130"/>
      <c r="N1" s="130"/>
      <c r="O1" s="130"/>
      <c r="P1" s="131"/>
      <c r="Q1" s="531" t="s">
        <v>856</v>
      </c>
      <c r="R1" s="531"/>
      <c r="S1" s="531"/>
    </row>
    <row r="2" spans="1:20" ht="27" customHeight="1" x14ac:dyDescent="0.25">
      <c r="A2" s="532" t="s">
        <v>845</v>
      </c>
      <c r="B2" s="532"/>
      <c r="C2" s="532"/>
      <c r="D2" s="532"/>
      <c r="E2" s="532"/>
      <c r="F2" s="532"/>
      <c r="G2" s="532"/>
      <c r="H2" s="532"/>
      <c r="I2" s="532"/>
      <c r="J2" s="532"/>
      <c r="K2" s="532"/>
      <c r="L2" s="532"/>
      <c r="M2" s="532"/>
      <c r="N2" s="532"/>
      <c r="O2" s="532"/>
      <c r="P2" s="532"/>
      <c r="Q2" s="532"/>
      <c r="R2" s="532"/>
      <c r="S2" s="532"/>
    </row>
    <row r="3" spans="1:20" x14ac:dyDescent="0.2">
      <c r="A3" s="57"/>
      <c r="B3" s="15"/>
      <c r="C3" s="15"/>
      <c r="D3" s="15"/>
      <c r="E3" s="15"/>
      <c r="F3" s="15"/>
      <c r="G3" s="15"/>
      <c r="H3" s="15"/>
      <c r="I3" s="15"/>
      <c r="J3" s="15"/>
      <c r="K3" s="15"/>
      <c r="L3" s="16"/>
      <c r="M3" s="16"/>
      <c r="N3" s="533"/>
      <c r="O3" s="533"/>
    </row>
    <row r="4" spans="1:20" ht="16.5" customHeight="1" x14ac:dyDescent="0.2">
      <c r="A4" s="512" t="s">
        <v>168</v>
      </c>
      <c r="B4" s="513" t="s">
        <v>166</v>
      </c>
      <c r="C4" s="514" t="s">
        <v>167</v>
      </c>
      <c r="D4" s="504" t="s">
        <v>768</v>
      </c>
      <c r="E4" s="504"/>
      <c r="F4" s="504"/>
      <c r="G4" s="504"/>
      <c r="H4" s="534" t="s">
        <v>769</v>
      </c>
      <c r="I4" s="535"/>
      <c r="J4" s="535"/>
      <c r="K4" s="536"/>
      <c r="L4" s="504" t="s">
        <v>770</v>
      </c>
      <c r="M4" s="504"/>
      <c r="N4" s="504"/>
      <c r="O4" s="504"/>
      <c r="P4" s="515" t="s">
        <v>427</v>
      </c>
      <c r="Q4" s="515"/>
      <c r="R4" s="515"/>
      <c r="S4" s="516" t="s">
        <v>428</v>
      </c>
    </row>
    <row r="5" spans="1:20" ht="12.75" customHeight="1" x14ac:dyDescent="0.2">
      <c r="A5" s="512"/>
      <c r="B5" s="513"/>
      <c r="C5" s="514"/>
      <c r="D5" s="505" t="s">
        <v>112</v>
      </c>
      <c r="E5" s="504" t="s">
        <v>113</v>
      </c>
      <c r="F5" s="504"/>
      <c r="G5" s="504"/>
      <c r="H5" s="505" t="s">
        <v>112</v>
      </c>
      <c r="I5" s="506" t="s">
        <v>113</v>
      </c>
      <c r="J5" s="507"/>
      <c r="K5" s="508"/>
      <c r="L5" s="505" t="s">
        <v>112</v>
      </c>
      <c r="M5" s="506" t="s">
        <v>113</v>
      </c>
      <c r="N5" s="507"/>
      <c r="O5" s="508"/>
      <c r="P5" s="519" t="s">
        <v>429</v>
      </c>
      <c r="Q5" s="522" t="s">
        <v>430</v>
      </c>
      <c r="R5" s="525" t="s">
        <v>431</v>
      </c>
      <c r="S5" s="517"/>
    </row>
    <row r="6" spans="1:20" ht="12.75" customHeight="1" x14ac:dyDescent="0.2">
      <c r="A6" s="512"/>
      <c r="B6" s="513"/>
      <c r="C6" s="514"/>
      <c r="D6" s="505"/>
      <c r="E6" s="504" t="s">
        <v>114</v>
      </c>
      <c r="F6" s="504"/>
      <c r="G6" s="505" t="s">
        <v>243</v>
      </c>
      <c r="H6" s="505"/>
      <c r="I6" s="504" t="s">
        <v>114</v>
      </c>
      <c r="J6" s="504"/>
      <c r="K6" s="505" t="s">
        <v>243</v>
      </c>
      <c r="L6" s="505"/>
      <c r="M6" s="504" t="s">
        <v>114</v>
      </c>
      <c r="N6" s="504"/>
      <c r="O6" s="505" t="s">
        <v>243</v>
      </c>
      <c r="P6" s="520"/>
      <c r="Q6" s="523"/>
      <c r="R6" s="526"/>
      <c r="S6" s="517"/>
    </row>
    <row r="7" spans="1:20" ht="40.5" customHeight="1" x14ac:dyDescent="0.2">
      <c r="A7" s="512"/>
      <c r="B7" s="513"/>
      <c r="C7" s="514"/>
      <c r="D7" s="505"/>
      <c r="E7" s="505" t="s">
        <v>163</v>
      </c>
      <c r="F7" s="505" t="s">
        <v>115</v>
      </c>
      <c r="G7" s="505"/>
      <c r="H7" s="505"/>
      <c r="I7" s="505" t="s">
        <v>163</v>
      </c>
      <c r="J7" s="505" t="s">
        <v>115</v>
      </c>
      <c r="K7" s="505"/>
      <c r="L7" s="505"/>
      <c r="M7" s="505" t="s">
        <v>163</v>
      </c>
      <c r="N7" s="505" t="s">
        <v>115</v>
      </c>
      <c r="O7" s="505"/>
      <c r="P7" s="520"/>
      <c r="Q7" s="523"/>
      <c r="R7" s="526"/>
      <c r="S7" s="517"/>
    </row>
    <row r="8" spans="1:20" ht="35.25" customHeight="1" x14ac:dyDescent="0.2">
      <c r="A8" s="512"/>
      <c r="B8" s="513"/>
      <c r="C8" s="514"/>
      <c r="D8" s="505"/>
      <c r="E8" s="505"/>
      <c r="F8" s="505"/>
      <c r="G8" s="505"/>
      <c r="H8" s="505"/>
      <c r="I8" s="505"/>
      <c r="J8" s="505"/>
      <c r="K8" s="505"/>
      <c r="L8" s="505"/>
      <c r="M8" s="505"/>
      <c r="N8" s="505"/>
      <c r="O8" s="505"/>
      <c r="P8" s="521"/>
      <c r="Q8" s="524"/>
      <c r="R8" s="527"/>
      <c r="S8" s="518"/>
    </row>
    <row r="9" spans="1:20" ht="35.25" customHeight="1" x14ac:dyDescent="0.2">
      <c r="A9" s="529" t="s">
        <v>98</v>
      </c>
      <c r="B9" s="530"/>
      <c r="C9" s="296"/>
      <c r="D9" s="135">
        <f t="shared" ref="D9:O9" si="0">+D24+D32+D66</f>
        <v>20038655.347544022</v>
      </c>
      <c r="E9" s="135">
        <f t="shared" si="0"/>
        <v>19900449.347544022</v>
      </c>
      <c r="F9" s="135">
        <f t="shared" si="0"/>
        <v>12127194</v>
      </c>
      <c r="G9" s="135">
        <f t="shared" si="0"/>
        <v>138206</v>
      </c>
      <c r="H9" s="135">
        <f t="shared" si="0"/>
        <v>19355748.109999999</v>
      </c>
      <c r="I9" s="135">
        <f t="shared" si="0"/>
        <v>18430387.109999999</v>
      </c>
      <c r="J9" s="135">
        <f t="shared" si="0"/>
        <v>11973811</v>
      </c>
      <c r="K9" s="135">
        <f t="shared" si="0"/>
        <v>925361</v>
      </c>
      <c r="L9" s="135">
        <f t="shared" si="0"/>
        <v>19448553.559999999</v>
      </c>
      <c r="M9" s="135">
        <f t="shared" si="0"/>
        <v>18546439.449999999</v>
      </c>
      <c r="N9" s="135">
        <f t="shared" si="0"/>
        <v>12106164.400000002</v>
      </c>
      <c r="O9" s="135">
        <f t="shared" si="0"/>
        <v>902114.15</v>
      </c>
      <c r="P9" s="177"/>
      <c r="Q9" s="182"/>
      <c r="R9" s="182"/>
      <c r="S9" s="198"/>
      <c r="T9" s="97"/>
    </row>
    <row r="10" spans="1:20" s="16" customFormat="1" x14ac:dyDescent="0.2">
      <c r="A10" s="510" t="s">
        <v>121</v>
      </c>
      <c r="B10" s="510"/>
      <c r="C10" s="510"/>
      <c r="D10" s="510"/>
      <c r="E10" s="510"/>
      <c r="F10" s="510"/>
      <c r="G10" s="510"/>
      <c r="H10" s="510"/>
      <c r="I10" s="510"/>
      <c r="J10" s="510"/>
      <c r="K10" s="510"/>
      <c r="L10" s="510"/>
      <c r="M10" s="510"/>
      <c r="N10" s="510"/>
      <c r="O10" s="510"/>
      <c r="P10" s="14"/>
      <c r="Q10" s="164"/>
      <c r="R10" s="164"/>
      <c r="S10" s="14"/>
      <c r="T10" s="97"/>
    </row>
    <row r="11" spans="1:20" s="16" customFormat="1" x14ac:dyDescent="0.2">
      <c r="A11" s="511" t="s">
        <v>37</v>
      </c>
      <c r="B11" s="511"/>
      <c r="C11" s="511"/>
      <c r="D11" s="511"/>
      <c r="E11" s="511"/>
      <c r="F11" s="511"/>
      <c r="G11" s="511"/>
      <c r="H11" s="511"/>
      <c r="I11" s="511"/>
      <c r="J11" s="511"/>
      <c r="K11" s="511"/>
      <c r="L11" s="511"/>
      <c r="M11" s="511"/>
      <c r="N11" s="511"/>
      <c r="O11" s="511"/>
      <c r="P11" s="14"/>
      <c r="Q11" s="164"/>
      <c r="R11" s="164"/>
      <c r="S11" s="14"/>
      <c r="T11" s="97"/>
    </row>
    <row r="12" spans="1:20" s="16" customFormat="1" ht="46.5" customHeight="1" x14ac:dyDescent="0.2">
      <c r="A12" s="472" t="s">
        <v>142</v>
      </c>
      <c r="B12" s="509" t="s">
        <v>38</v>
      </c>
      <c r="C12" s="26" t="s">
        <v>169</v>
      </c>
      <c r="D12" s="51">
        <v>5660681</v>
      </c>
      <c r="E12" s="51">
        <v>5547816</v>
      </c>
      <c r="F12" s="51">
        <v>3086452</v>
      </c>
      <c r="G12" s="51">
        <v>112865</v>
      </c>
      <c r="H12" s="51">
        <v>5060447</v>
      </c>
      <c r="I12" s="51">
        <v>5031485</v>
      </c>
      <c r="J12" s="51">
        <v>2948444</v>
      </c>
      <c r="K12" s="51">
        <v>28962</v>
      </c>
      <c r="L12" s="52">
        <v>5215237.28</v>
      </c>
      <c r="M12" s="52">
        <v>5169575.28</v>
      </c>
      <c r="N12" s="52">
        <v>3060531.82</v>
      </c>
      <c r="O12" s="52">
        <v>45662</v>
      </c>
      <c r="P12" s="169" t="s">
        <v>446</v>
      </c>
      <c r="Q12" s="170">
        <v>1420</v>
      </c>
      <c r="R12" s="171">
        <v>1420</v>
      </c>
      <c r="S12" s="461" t="s">
        <v>844</v>
      </c>
      <c r="T12" s="97"/>
    </row>
    <row r="13" spans="1:20" s="16" customFormat="1" ht="57" customHeight="1" x14ac:dyDescent="0.2">
      <c r="A13" s="472"/>
      <c r="B13" s="509"/>
      <c r="C13" s="26" t="s">
        <v>105</v>
      </c>
      <c r="D13" s="51">
        <v>10226413</v>
      </c>
      <c r="E13" s="51">
        <v>10226413</v>
      </c>
      <c r="F13" s="51">
        <v>7556925</v>
      </c>
      <c r="G13" s="51">
        <v>0</v>
      </c>
      <c r="H13" s="51">
        <v>10143782</v>
      </c>
      <c r="I13" s="51">
        <v>10130692</v>
      </c>
      <c r="J13" s="51">
        <v>7423846</v>
      </c>
      <c r="K13" s="51">
        <v>13090</v>
      </c>
      <c r="L13" s="52">
        <v>10122850</v>
      </c>
      <c r="M13" s="52">
        <v>10105992</v>
      </c>
      <c r="N13" s="52">
        <v>7426107.8200000003</v>
      </c>
      <c r="O13" s="52">
        <v>16858.04</v>
      </c>
      <c r="P13" s="169" t="s">
        <v>447</v>
      </c>
      <c r="Q13" s="170">
        <v>480</v>
      </c>
      <c r="R13" s="171">
        <v>476</v>
      </c>
      <c r="S13" s="462"/>
      <c r="T13" s="97"/>
    </row>
    <row r="14" spans="1:20" s="16" customFormat="1" ht="74.25" customHeight="1" x14ac:dyDescent="0.2">
      <c r="A14" s="472"/>
      <c r="B14" s="509"/>
      <c r="C14" s="26" t="s">
        <v>192</v>
      </c>
      <c r="D14" s="53">
        <v>523662</v>
      </c>
      <c r="E14" s="53">
        <v>517725</v>
      </c>
      <c r="F14" s="53">
        <v>3736</v>
      </c>
      <c r="G14" s="53">
        <v>5937</v>
      </c>
      <c r="H14" s="53">
        <v>510378</v>
      </c>
      <c r="I14" s="53">
        <v>504441</v>
      </c>
      <c r="J14" s="53">
        <v>1737</v>
      </c>
      <c r="K14" s="53">
        <v>5937</v>
      </c>
      <c r="L14" s="52">
        <v>482315.5799999999</v>
      </c>
      <c r="M14" s="52">
        <v>478230.85999999993</v>
      </c>
      <c r="N14" s="52">
        <v>347.46999999999997</v>
      </c>
      <c r="O14" s="52">
        <v>4084.7200000000003</v>
      </c>
      <c r="P14" s="169" t="s">
        <v>449</v>
      </c>
      <c r="Q14" s="170">
        <v>5800</v>
      </c>
      <c r="R14" s="171">
        <v>5908</v>
      </c>
      <c r="S14" s="462"/>
      <c r="T14" s="97"/>
    </row>
    <row r="15" spans="1:20" s="16" customFormat="1" ht="51" customHeight="1" x14ac:dyDescent="0.2">
      <c r="A15" s="472" t="s">
        <v>143</v>
      </c>
      <c r="B15" s="509" t="s">
        <v>282</v>
      </c>
      <c r="C15" s="26" t="s">
        <v>169</v>
      </c>
      <c r="D15" s="51">
        <v>1548627</v>
      </c>
      <c r="E15" s="51">
        <v>1545731</v>
      </c>
      <c r="F15" s="51">
        <v>1025834</v>
      </c>
      <c r="G15" s="51">
        <v>2896</v>
      </c>
      <c r="H15" s="51">
        <v>1556274</v>
      </c>
      <c r="I15" s="51">
        <v>1555869</v>
      </c>
      <c r="J15" s="51">
        <v>1030498</v>
      </c>
      <c r="K15" s="51">
        <v>405</v>
      </c>
      <c r="L15" s="52">
        <v>1576894.7100000002</v>
      </c>
      <c r="M15" s="52">
        <v>1576489.8900000001</v>
      </c>
      <c r="N15" s="52">
        <v>1042951.1699999999</v>
      </c>
      <c r="O15" s="52">
        <v>404.82</v>
      </c>
      <c r="P15" s="169" t="s">
        <v>448</v>
      </c>
      <c r="Q15" s="170">
        <v>930</v>
      </c>
      <c r="R15" s="171">
        <v>930</v>
      </c>
      <c r="S15" s="463"/>
      <c r="T15" s="97"/>
    </row>
    <row r="16" spans="1:20" s="16" customFormat="1" ht="57" customHeight="1" x14ac:dyDescent="0.2">
      <c r="A16" s="472"/>
      <c r="B16" s="509"/>
      <c r="C16" s="26" t="s">
        <v>105</v>
      </c>
      <c r="D16" s="51">
        <v>338721</v>
      </c>
      <c r="E16" s="51">
        <v>338721</v>
      </c>
      <c r="F16" s="51">
        <v>251581</v>
      </c>
      <c r="G16" s="51">
        <v>0</v>
      </c>
      <c r="H16" s="51">
        <v>483382</v>
      </c>
      <c r="I16" s="51">
        <v>483382</v>
      </c>
      <c r="J16" s="51">
        <v>361818</v>
      </c>
      <c r="K16" s="51">
        <v>0</v>
      </c>
      <c r="L16" s="52">
        <v>543684</v>
      </c>
      <c r="M16" s="52">
        <v>543684</v>
      </c>
      <c r="N16" s="52">
        <v>364658.8</v>
      </c>
      <c r="O16" s="52">
        <v>0</v>
      </c>
      <c r="P16" s="485" t="s">
        <v>450</v>
      </c>
      <c r="Q16" s="486">
        <v>1670</v>
      </c>
      <c r="R16" s="468">
        <v>1790</v>
      </c>
      <c r="S16" s="442" t="s">
        <v>821</v>
      </c>
      <c r="T16" s="97"/>
    </row>
    <row r="17" spans="1:20" s="16" customFormat="1" ht="49.5" customHeight="1" x14ac:dyDescent="0.2">
      <c r="A17" s="472"/>
      <c r="B17" s="509"/>
      <c r="C17" s="339" t="s">
        <v>192</v>
      </c>
      <c r="D17" s="51">
        <v>208121</v>
      </c>
      <c r="E17" s="51">
        <v>191613</v>
      </c>
      <c r="F17" s="51">
        <v>1796</v>
      </c>
      <c r="G17" s="51">
        <v>16508</v>
      </c>
      <c r="H17" s="51">
        <v>227001</v>
      </c>
      <c r="I17" s="51">
        <v>210493</v>
      </c>
      <c r="J17" s="51">
        <v>3794</v>
      </c>
      <c r="K17" s="51">
        <v>16508</v>
      </c>
      <c r="L17" s="52">
        <v>229770.07</v>
      </c>
      <c r="M17" s="52">
        <v>215112.49999999997</v>
      </c>
      <c r="N17" s="52">
        <v>29125.129999999997</v>
      </c>
      <c r="O17" s="52">
        <v>14657.57</v>
      </c>
      <c r="P17" s="485"/>
      <c r="Q17" s="486"/>
      <c r="R17" s="468"/>
      <c r="S17" s="444"/>
      <c r="T17" s="97"/>
    </row>
    <row r="18" spans="1:20" s="16" customFormat="1" ht="25.5" customHeight="1" x14ac:dyDescent="0.2">
      <c r="A18" s="472" t="s">
        <v>144</v>
      </c>
      <c r="B18" s="509" t="s">
        <v>39</v>
      </c>
      <c r="C18" s="26" t="s">
        <v>169</v>
      </c>
      <c r="D18" s="51">
        <v>95488</v>
      </c>
      <c r="E18" s="51">
        <v>95488</v>
      </c>
      <c r="F18" s="51">
        <v>68061</v>
      </c>
      <c r="G18" s="51">
        <v>0</v>
      </c>
      <c r="H18" s="51">
        <v>88578</v>
      </c>
      <c r="I18" s="51">
        <v>88578</v>
      </c>
      <c r="J18" s="51">
        <v>59864</v>
      </c>
      <c r="K18" s="51">
        <v>0</v>
      </c>
      <c r="L18" s="52">
        <v>88805.46</v>
      </c>
      <c r="M18" s="52">
        <v>88805.46</v>
      </c>
      <c r="N18" s="52">
        <v>61541.919999999998</v>
      </c>
      <c r="O18" s="52">
        <v>0</v>
      </c>
      <c r="P18" s="455" t="s">
        <v>451</v>
      </c>
      <c r="Q18" s="468">
        <v>150</v>
      </c>
      <c r="R18" s="468">
        <v>142</v>
      </c>
      <c r="S18" s="455" t="s">
        <v>463</v>
      </c>
      <c r="T18" s="97"/>
    </row>
    <row r="19" spans="1:20" s="16" customFormat="1" ht="35.25" customHeight="1" x14ac:dyDescent="0.2">
      <c r="A19" s="472"/>
      <c r="B19" s="509"/>
      <c r="C19" s="26" t="s">
        <v>105</v>
      </c>
      <c r="D19" s="51">
        <v>67545</v>
      </c>
      <c r="E19" s="51">
        <v>67545</v>
      </c>
      <c r="F19" s="51">
        <v>51569</v>
      </c>
      <c r="G19" s="51">
        <v>0</v>
      </c>
      <c r="H19" s="51">
        <v>79715</v>
      </c>
      <c r="I19" s="51">
        <v>79715</v>
      </c>
      <c r="J19" s="51">
        <v>60499</v>
      </c>
      <c r="K19" s="51">
        <v>0</v>
      </c>
      <c r="L19" s="52">
        <v>68102</v>
      </c>
      <c r="M19" s="52">
        <v>68102</v>
      </c>
      <c r="N19" s="52">
        <v>51994</v>
      </c>
      <c r="O19" s="52">
        <v>0</v>
      </c>
      <c r="P19" s="455"/>
      <c r="Q19" s="468"/>
      <c r="R19" s="468"/>
      <c r="S19" s="455"/>
      <c r="T19" s="97"/>
    </row>
    <row r="20" spans="1:20" s="16" customFormat="1" ht="29.25" customHeight="1" x14ac:dyDescent="0.2">
      <c r="A20" s="472"/>
      <c r="B20" s="509"/>
      <c r="C20" s="26" t="s">
        <v>192</v>
      </c>
      <c r="D20" s="51">
        <v>13641</v>
      </c>
      <c r="E20" s="51">
        <v>13641</v>
      </c>
      <c r="F20" s="51">
        <v>0</v>
      </c>
      <c r="G20" s="51">
        <v>0</v>
      </c>
      <c r="H20" s="51">
        <v>13167</v>
      </c>
      <c r="I20" s="51">
        <v>13167</v>
      </c>
      <c r="J20" s="51">
        <v>0</v>
      </c>
      <c r="K20" s="51">
        <v>0</v>
      </c>
      <c r="L20" s="52">
        <v>13638.130000000001</v>
      </c>
      <c r="M20" s="52">
        <v>13638.130000000001</v>
      </c>
      <c r="N20" s="52">
        <v>0</v>
      </c>
      <c r="O20" s="52">
        <v>0</v>
      </c>
      <c r="P20" s="455"/>
      <c r="Q20" s="468"/>
      <c r="R20" s="468"/>
      <c r="S20" s="455"/>
      <c r="T20" s="97"/>
    </row>
    <row r="21" spans="1:20" s="16" customFormat="1" ht="54.75" customHeight="1" x14ac:dyDescent="0.2">
      <c r="A21" s="210" t="s">
        <v>145</v>
      </c>
      <c r="B21" s="26" t="s">
        <v>40</v>
      </c>
      <c r="C21" s="26" t="s">
        <v>105</v>
      </c>
      <c r="D21" s="55">
        <v>8689</v>
      </c>
      <c r="E21" s="55">
        <v>8689</v>
      </c>
      <c r="F21" s="55">
        <v>7938</v>
      </c>
      <c r="G21" s="55">
        <v>0</v>
      </c>
      <c r="H21" s="51">
        <v>10459</v>
      </c>
      <c r="I21" s="51">
        <v>10459</v>
      </c>
      <c r="J21" s="51">
        <v>7985</v>
      </c>
      <c r="K21" s="51">
        <v>0</v>
      </c>
      <c r="L21" s="52">
        <v>8350.33</v>
      </c>
      <c r="M21" s="52">
        <v>8350.33</v>
      </c>
      <c r="N21" s="52">
        <v>6375.27</v>
      </c>
      <c r="O21" s="52">
        <v>0</v>
      </c>
      <c r="P21" s="67" t="s">
        <v>688</v>
      </c>
      <c r="Q21" s="173">
        <v>460</v>
      </c>
      <c r="R21" s="164">
        <v>440</v>
      </c>
      <c r="S21" s="14" t="s">
        <v>457</v>
      </c>
      <c r="T21" s="97"/>
    </row>
    <row r="22" spans="1:20" s="16" customFormat="1" ht="45.75" customHeight="1" x14ac:dyDescent="0.2">
      <c r="A22" s="210" t="s">
        <v>146</v>
      </c>
      <c r="B22" s="26" t="s">
        <v>3</v>
      </c>
      <c r="C22" s="26" t="s">
        <v>105</v>
      </c>
      <c r="D22" s="55">
        <v>2751</v>
      </c>
      <c r="E22" s="55">
        <v>2751</v>
      </c>
      <c r="F22" s="55">
        <v>2027</v>
      </c>
      <c r="G22" s="55">
        <v>0</v>
      </c>
      <c r="H22" s="55">
        <v>2751</v>
      </c>
      <c r="I22" s="55">
        <v>2751</v>
      </c>
      <c r="J22" s="55">
        <v>2027</v>
      </c>
      <c r="K22" s="55">
        <v>0</v>
      </c>
      <c r="L22" s="71">
        <v>2722</v>
      </c>
      <c r="M22" s="71">
        <v>2722</v>
      </c>
      <c r="N22" s="71">
        <v>2078</v>
      </c>
      <c r="O22" s="71">
        <v>0</v>
      </c>
      <c r="P22" s="169" t="s">
        <v>452</v>
      </c>
      <c r="Q22" s="170">
        <v>1</v>
      </c>
      <c r="R22" s="171">
        <v>1</v>
      </c>
      <c r="S22" s="172" t="s">
        <v>453</v>
      </c>
      <c r="T22" s="97"/>
    </row>
    <row r="23" spans="1:20" s="16" customFormat="1" x14ac:dyDescent="0.2">
      <c r="A23" s="58"/>
      <c r="B23" s="20" t="s">
        <v>4</v>
      </c>
      <c r="C23" s="20"/>
      <c r="D23" s="54">
        <f>SUM(D12:D22)</f>
        <v>18694339</v>
      </c>
      <c r="E23" s="54">
        <f t="shared" ref="E23:O23" si="1">SUM(E12:E22)</f>
        <v>18556133</v>
      </c>
      <c r="F23" s="54">
        <f t="shared" si="1"/>
        <v>12055919</v>
      </c>
      <c r="G23" s="54">
        <f t="shared" si="1"/>
        <v>138206</v>
      </c>
      <c r="H23" s="54">
        <f t="shared" si="1"/>
        <v>18175934</v>
      </c>
      <c r="I23" s="54">
        <f t="shared" si="1"/>
        <v>18111032</v>
      </c>
      <c r="J23" s="54">
        <f t="shared" si="1"/>
        <v>11900512</v>
      </c>
      <c r="K23" s="54">
        <f t="shared" si="1"/>
        <v>64902</v>
      </c>
      <c r="L23" s="281">
        <f t="shared" si="1"/>
        <v>18352369.559999999</v>
      </c>
      <c r="M23" s="281">
        <f t="shared" si="1"/>
        <v>18270702.449999999</v>
      </c>
      <c r="N23" s="281">
        <f t="shared" si="1"/>
        <v>12045711.400000002</v>
      </c>
      <c r="O23" s="281">
        <f t="shared" si="1"/>
        <v>81667.149999999994</v>
      </c>
      <c r="P23" s="67"/>
      <c r="Q23" s="173"/>
      <c r="R23" s="173"/>
      <c r="S23" s="67"/>
      <c r="T23" s="97"/>
    </row>
    <row r="24" spans="1:20" s="16" customFormat="1" x14ac:dyDescent="0.2">
      <c r="A24" s="58"/>
      <c r="B24" s="20" t="s">
        <v>157</v>
      </c>
      <c r="C24" s="20"/>
      <c r="D24" s="54">
        <f>+D23</f>
        <v>18694339</v>
      </c>
      <c r="E24" s="54">
        <f t="shared" ref="E24:O24" si="2">+E23</f>
        <v>18556133</v>
      </c>
      <c r="F24" s="54">
        <f t="shared" si="2"/>
        <v>12055919</v>
      </c>
      <c r="G24" s="54">
        <f t="shared" si="2"/>
        <v>138206</v>
      </c>
      <c r="H24" s="54">
        <f t="shared" si="2"/>
        <v>18175934</v>
      </c>
      <c r="I24" s="54">
        <f t="shared" si="2"/>
        <v>18111032</v>
      </c>
      <c r="J24" s="54">
        <f t="shared" si="2"/>
        <v>11900512</v>
      </c>
      <c r="K24" s="54">
        <f t="shared" si="2"/>
        <v>64902</v>
      </c>
      <c r="L24" s="281">
        <f t="shared" si="2"/>
        <v>18352369.559999999</v>
      </c>
      <c r="M24" s="281">
        <f t="shared" si="2"/>
        <v>18270702.449999999</v>
      </c>
      <c r="N24" s="281">
        <f t="shared" si="2"/>
        <v>12045711.400000002</v>
      </c>
      <c r="O24" s="281">
        <f t="shared" si="2"/>
        <v>81667.149999999994</v>
      </c>
      <c r="P24" s="67"/>
      <c r="Q24" s="173"/>
      <c r="R24" s="164"/>
      <c r="S24" s="14"/>
      <c r="T24" s="97"/>
    </row>
    <row r="25" spans="1:20" s="16" customFormat="1" ht="12.75" customHeight="1" x14ac:dyDescent="0.2">
      <c r="A25" s="473" t="str">
        <f>'[1]2 lent. Suvestine'!A26</f>
        <v>02 tikslas. Užtikrinti valstybinės švietimo politikos įgyvendinimą Kėdainių rajone</v>
      </c>
      <c r="B25" s="474"/>
      <c r="C25" s="474"/>
      <c r="D25" s="474"/>
      <c r="E25" s="474"/>
      <c r="F25" s="474"/>
      <c r="G25" s="474"/>
      <c r="H25" s="474"/>
      <c r="I25" s="474"/>
      <c r="J25" s="474"/>
      <c r="K25" s="474"/>
      <c r="L25" s="474"/>
      <c r="M25" s="474"/>
      <c r="N25" s="474"/>
      <c r="O25" s="475"/>
      <c r="P25" s="67"/>
      <c r="Q25" s="173"/>
      <c r="R25" s="164"/>
      <c r="S25" s="14"/>
      <c r="T25" s="97"/>
    </row>
    <row r="26" spans="1:20" s="16" customFormat="1" ht="12.75" customHeight="1" x14ac:dyDescent="0.2">
      <c r="A26" s="473" t="str">
        <f>'[1]2 lent. Suvestine'!A27</f>
        <v>01 uždavinys. Vykdyti švietimo viešąjį administravimą</v>
      </c>
      <c r="B26" s="474"/>
      <c r="C26" s="474"/>
      <c r="D26" s="474"/>
      <c r="E26" s="474"/>
      <c r="F26" s="474"/>
      <c r="G26" s="474"/>
      <c r="H26" s="474"/>
      <c r="I26" s="474"/>
      <c r="J26" s="474"/>
      <c r="K26" s="474"/>
      <c r="L26" s="474"/>
      <c r="M26" s="474"/>
      <c r="N26" s="474"/>
      <c r="O26" s="475"/>
      <c r="P26" s="67"/>
      <c r="Q26" s="173"/>
      <c r="R26" s="164"/>
      <c r="S26" s="14"/>
      <c r="T26" s="97"/>
    </row>
    <row r="27" spans="1:20" s="16" customFormat="1" ht="160.5" customHeight="1" x14ac:dyDescent="0.2">
      <c r="A27" s="210" t="s">
        <v>142</v>
      </c>
      <c r="B27" s="26" t="s">
        <v>209</v>
      </c>
      <c r="C27" s="26" t="s">
        <v>169</v>
      </c>
      <c r="D27" s="124">
        <v>97052</v>
      </c>
      <c r="E27" s="124">
        <v>97052</v>
      </c>
      <c r="F27" s="124">
        <v>71275</v>
      </c>
      <c r="G27" s="124">
        <v>0</v>
      </c>
      <c r="H27" s="51">
        <v>100391</v>
      </c>
      <c r="I27" s="51">
        <v>100391</v>
      </c>
      <c r="J27" s="51">
        <v>73299</v>
      </c>
      <c r="K27" s="51">
        <v>0</v>
      </c>
      <c r="L27" s="52">
        <v>82972</v>
      </c>
      <c r="M27" s="52">
        <v>82972</v>
      </c>
      <c r="N27" s="52">
        <v>60453</v>
      </c>
      <c r="O27" s="52">
        <v>0</v>
      </c>
      <c r="P27" s="67" t="s">
        <v>440</v>
      </c>
      <c r="Q27" s="173">
        <v>29</v>
      </c>
      <c r="R27" s="173">
        <v>29</v>
      </c>
      <c r="S27" s="67" t="s">
        <v>689</v>
      </c>
      <c r="T27" s="97"/>
    </row>
    <row r="28" spans="1:20" s="16" customFormat="1" ht="69.75" customHeight="1" x14ac:dyDescent="0.2">
      <c r="A28" s="210" t="s">
        <v>143</v>
      </c>
      <c r="B28" s="26" t="s">
        <v>41</v>
      </c>
      <c r="C28" s="26" t="s">
        <v>169</v>
      </c>
      <c r="D28" s="55">
        <v>14481</v>
      </c>
      <c r="E28" s="55">
        <v>14481</v>
      </c>
      <c r="F28" s="55">
        <v>0</v>
      </c>
      <c r="G28" s="55">
        <v>0</v>
      </c>
      <c r="H28" s="124">
        <v>14481</v>
      </c>
      <c r="I28" s="124">
        <v>14481</v>
      </c>
      <c r="J28" s="124">
        <v>0</v>
      </c>
      <c r="K28" s="124">
        <v>0</v>
      </c>
      <c r="L28" s="71">
        <v>14481</v>
      </c>
      <c r="M28" s="71">
        <v>14481</v>
      </c>
      <c r="N28" s="71">
        <v>0</v>
      </c>
      <c r="O28" s="71">
        <v>0</v>
      </c>
      <c r="P28" s="67" t="s">
        <v>439</v>
      </c>
      <c r="Q28" s="173">
        <v>25</v>
      </c>
      <c r="R28" s="173">
        <v>27</v>
      </c>
      <c r="S28" s="67" t="s">
        <v>455</v>
      </c>
      <c r="T28" s="97"/>
    </row>
    <row r="29" spans="1:20" s="16" customFormat="1" ht="56.25" customHeight="1" x14ac:dyDescent="0.2">
      <c r="A29" s="210" t="s">
        <v>144</v>
      </c>
      <c r="B29" s="26" t="s">
        <v>42</v>
      </c>
      <c r="C29" s="26" t="s">
        <v>169</v>
      </c>
      <c r="D29" s="55">
        <v>10137</v>
      </c>
      <c r="E29" s="55">
        <v>10137</v>
      </c>
      <c r="F29" s="55">
        <v>0</v>
      </c>
      <c r="G29" s="55">
        <v>0</v>
      </c>
      <c r="H29" s="56">
        <v>10137</v>
      </c>
      <c r="I29" s="56">
        <v>10137</v>
      </c>
      <c r="J29" s="56">
        <v>0</v>
      </c>
      <c r="K29" s="124">
        <v>0</v>
      </c>
      <c r="L29" s="71">
        <v>9470</v>
      </c>
      <c r="M29" s="71">
        <v>9470</v>
      </c>
      <c r="N29" s="71">
        <v>0</v>
      </c>
      <c r="O29" s="71">
        <v>0</v>
      </c>
      <c r="P29" s="67" t="s">
        <v>441</v>
      </c>
      <c r="Q29" s="173">
        <v>110</v>
      </c>
      <c r="R29" s="173">
        <v>110</v>
      </c>
      <c r="S29" s="67" t="s">
        <v>456</v>
      </c>
      <c r="T29" s="97"/>
    </row>
    <row r="30" spans="1:20" s="16" customFormat="1" ht="81" customHeight="1" x14ac:dyDescent="0.2">
      <c r="A30" s="210" t="s">
        <v>145</v>
      </c>
      <c r="B30" s="28" t="s">
        <v>210</v>
      </c>
      <c r="C30" s="26" t="s">
        <v>169</v>
      </c>
      <c r="D30" s="55">
        <v>1000</v>
      </c>
      <c r="E30" s="55">
        <v>1000</v>
      </c>
      <c r="F30" s="55">
        <v>0</v>
      </c>
      <c r="G30" s="55">
        <v>0</v>
      </c>
      <c r="H30" s="55">
        <v>1000</v>
      </c>
      <c r="I30" s="55">
        <v>1000</v>
      </c>
      <c r="J30" s="55">
        <v>0</v>
      </c>
      <c r="K30" s="55">
        <v>0</v>
      </c>
      <c r="L30" s="71">
        <v>1000</v>
      </c>
      <c r="M30" s="71">
        <v>1000</v>
      </c>
      <c r="N30" s="71">
        <v>0</v>
      </c>
      <c r="O30" s="71">
        <v>0</v>
      </c>
      <c r="P30" s="175" t="s">
        <v>442</v>
      </c>
      <c r="Q30" s="174">
        <v>1</v>
      </c>
      <c r="R30" s="173">
        <v>1</v>
      </c>
      <c r="S30" s="67" t="s">
        <v>454</v>
      </c>
      <c r="T30" s="97"/>
    </row>
    <row r="31" spans="1:20" s="16" customFormat="1" ht="13.5" customHeight="1" x14ac:dyDescent="0.2">
      <c r="A31" s="210"/>
      <c r="B31" s="20" t="s">
        <v>4</v>
      </c>
      <c r="C31" s="26"/>
      <c r="D31" s="54">
        <f>SUM(D27:D30)</f>
        <v>122670</v>
      </c>
      <c r="E31" s="54">
        <f t="shared" ref="E31:O31" si="3">SUM(E27:E30)</f>
        <v>122670</v>
      </c>
      <c r="F31" s="54">
        <f t="shared" si="3"/>
        <v>71275</v>
      </c>
      <c r="G31" s="54">
        <f t="shared" si="3"/>
        <v>0</v>
      </c>
      <c r="H31" s="54">
        <f t="shared" si="3"/>
        <v>126009</v>
      </c>
      <c r="I31" s="54">
        <f t="shared" si="3"/>
        <v>126009</v>
      </c>
      <c r="J31" s="54">
        <f t="shared" si="3"/>
        <v>73299</v>
      </c>
      <c r="K31" s="54">
        <f t="shared" si="3"/>
        <v>0</v>
      </c>
      <c r="L31" s="54">
        <f t="shared" si="3"/>
        <v>107923</v>
      </c>
      <c r="M31" s="54">
        <f t="shared" si="3"/>
        <v>107923</v>
      </c>
      <c r="N31" s="54">
        <f t="shared" si="3"/>
        <v>60453</v>
      </c>
      <c r="O31" s="54">
        <f t="shared" si="3"/>
        <v>0</v>
      </c>
      <c r="P31" s="67"/>
      <c r="Q31" s="173"/>
      <c r="R31" s="164"/>
      <c r="S31" s="370"/>
      <c r="T31" s="97"/>
    </row>
    <row r="32" spans="1:20" s="16" customFormat="1" x14ac:dyDescent="0.2">
      <c r="A32" s="58"/>
      <c r="B32" s="20" t="s">
        <v>158</v>
      </c>
      <c r="C32" s="20"/>
      <c r="D32" s="54">
        <f>+D31</f>
        <v>122670</v>
      </c>
      <c r="E32" s="54">
        <f t="shared" ref="E32:O32" si="4">+E31</f>
        <v>122670</v>
      </c>
      <c r="F32" s="54">
        <f t="shared" si="4"/>
        <v>71275</v>
      </c>
      <c r="G32" s="54">
        <f t="shared" si="4"/>
        <v>0</v>
      </c>
      <c r="H32" s="54">
        <f t="shared" si="4"/>
        <v>126009</v>
      </c>
      <c r="I32" s="54">
        <f t="shared" si="4"/>
        <v>126009</v>
      </c>
      <c r="J32" s="54">
        <f t="shared" si="4"/>
        <v>73299</v>
      </c>
      <c r="K32" s="54">
        <f t="shared" si="4"/>
        <v>0</v>
      </c>
      <c r="L32" s="54">
        <f t="shared" si="4"/>
        <v>107923</v>
      </c>
      <c r="M32" s="54">
        <f t="shared" si="4"/>
        <v>107923</v>
      </c>
      <c r="N32" s="54">
        <f t="shared" si="4"/>
        <v>60453</v>
      </c>
      <c r="O32" s="54">
        <f t="shared" si="4"/>
        <v>0</v>
      </c>
      <c r="P32" s="67"/>
      <c r="Q32" s="173"/>
      <c r="R32" s="164"/>
      <c r="S32" s="14"/>
      <c r="T32" s="97"/>
    </row>
    <row r="33" spans="1:20" s="16" customFormat="1" ht="12.75" customHeight="1" x14ac:dyDescent="0.2">
      <c r="A33" s="496" t="s">
        <v>283</v>
      </c>
      <c r="B33" s="497"/>
      <c r="C33" s="497"/>
      <c r="D33" s="497"/>
      <c r="E33" s="497"/>
      <c r="F33" s="497"/>
      <c r="G33" s="497"/>
      <c r="H33" s="497"/>
      <c r="I33" s="497"/>
      <c r="J33" s="497"/>
      <c r="K33" s="497"/>
      <c r="L33" s="497"/>
      <c r="M33" s="497"/>
      <c r="N33" s="497"/>
      <c r="O33" s="498"/>
      <c r="P33" s="67"/>
      <c r="Q33" s="173"/>
      <c r="R33" s="164"/>
      <c r="S33" s="14"/>
      <c r="T33" s="97"/>
    </row>
    <row r="34" spans="1:20" s="16" customFormat="1" ht="12.75" customHeight="1" x14ac:dyDescent="0.2">
      <c r="A34" s="496" t="s">
        <v>284</v>
      </c>
      <c r="B34" s="497"/>
      <c r="C34" s="497"/>
      <c r="D34" s="497"/>
      <c r="E34" s="497"/>
      <c r="F34" s="497"/>
      <c r="G34" s="497"/>
      <c r="H34" s="497"/>
      <c r="I34" s="497"/>
      <c r="J34" s="497"/>
      <c r="K34" s="497"/>
      <c r="L34" s="497"/>
      <c r="M34" s="497"/>
      <c r="N34" s="497"/>
      <c r="O34" s="498"/>
      <c r="P34" s="67"/>
      <c r="Q34" s="173"/>
      <c r="R34" s="164"/>
      <c r="S34" s="14"/>
      <c r="T34" s="97"/>
    </row>
    <row r="35" spans="1:20" s="16" customFormat="1" ht="114" customHeight="1" x14ac:dyDescent="0.2">
      <c r="A35" s="399" t="s">
        <v>142</v>
      </c>
      <c r="B35" s="386" t="s">
        <v>31</v>
      </c>
      <c r="C35" s="31" t="s">
        <v>105</v>
      </c>
      <c r="D35" s="67">
        <v>333063</v>
      </c>
      <c r="E35" s="67">
        <v>333063</v>
      </c>
      <c r="F35" s="124">
        <v>0</v>
      </c>
      <c r="G35" s="124">
        <v>0</v>
      </c>
      <c r="H35" s="124">
        <v>243281</v>
      </c>
      <c r="I35" s="124">
        <v>0</v>
      </c>
      <c r="J35" s="124">
        <v>0</v>
      </c>
      <c r="K35" s="124">
        <v>243281</v>
      </c>
      <c r="L35" s="71">
        <v>243281</v>
      </c>
      <c r="M35" s="71">
        <v>0</v>
      </c>
      <c r="N35" s="71">
        <v>0</v>
      </c>
      <c r="O35" s="71">
        <v>243281</v>
      </c>
      <c r="P35" s="179" t="s">
        <v>458</v>
      </c>
      <c r="Q35" s="180">
        <v>100</v>
      </c>
      <c r="R35" s="180">
        <v>100</v>
      </c>
      <c r="S35" s="179" t="s">
        <v>787</v>
      </c>
      <c r="T35" s="97"/>
    </row>
    <row r="36" spans="1:20" s="16" customFormat="1" ht="38.25" customHeight="1" x14ac:dyDescent="0.2">
      <c r="A36" s="502" t="s">
        <v>143</v>
      </c>
      <c r="B36" s="442" t="s">
        <v>285</v>
      </c>
      <c r="C36" s="31" t="s">
        <v>105</v>
      </c>
      <c r="D36" s="67">
        <v>0</v>
      </c>
      <c r="E36" s="67">
        <v>0</v>
      </c>
      <c r="F36" s="124">
        <v>0</v>
      </c>
      <c r="G36" s="124">
        <v>0</v>
      </c>
      <c r="H36" s="67">
        <v>57924</v>
      </c>
      <c r="I36" s="124">
        <v>0</v>
      </c>
      <c r="J36" s="124">
        <v>0</v>
      </c>
      <c r="K36" s="99">
        <v>57924</v>
      </c>
      <c r="L36" s="71">
        <v>57449</v>
      </c>
      <c r="M36" s="71">
        <v>0</v>
      </c>
      <c r="N36" s="71">
        <v>0</v>
      </c>
      <c r="O36" s="71">
        <v>57449</v>
      </c>
      <c r="P36" s="464" t="s">
        <v>458</v>
      </c>
      <c r="Q36" s="466">
        <v>100</v>
      </c>
      <c r="R36" s="466">
        <v>100</v>
      </c>
      <c r="S36" s="442" t="s">
        <v>462</v>
      </c>
      <c r="T36" s="97"/>
    </row>
    <row r="37" spans="1:20" s="16" customFormat="1" ht="31.5" customHeight="1" x14ac:dyDescent="0.2">
      <c r="A37" s="503"/>
      <c r="B37" s="444"/>
      <c r="C37" s="31" t="s">
        <v>169</v>
      </c>
      <c r="D37" s="67">
        <v>57924</v>
      </c>
      <c r="E37" s="67">
        <v>57924</v>
      </c>
      <c r="F37" s="124">
        <v>0</v>
      </c>
      <c r="G37" s="124">
        <v>0</v>
      </c>
      <c r="H37" s="67">
        <v>0</v>
      </c>
      <c r="I37" s="124">
        <v>0</v>
      </c>
      <c r="J37" s="124">
        <v>0</v>
      </c>
      <c r="K37" s="99">
        <v>0</v>
      </c>
      <c r="L37" s="71">
        <v>0</v>
      </c>
      <c r="M37" s="71">
        <v>0</v>
      </c>
      <c r="N37" s="71">
        <v>0</v>
      </c>
      <c r="O37" s="71">
        <v>0</v>
      </c>
      <c r="P37" s="465"/>
      <c r="Q37" s="467"/>
      <c r="R37" s="467"/>
      <c r="S37" s="444"/>
      <c r="T37" s="97"/>
    </row>
    <row r="38" spans="1:20" s="16" customFormat="1" ht="63" customHeight="1" x14ac:dyDescent="0.2">
      <c r="A38" s="400" t="s">
        <v>144</v>
      </c>
      <c r="B38" s="386" t="s">
        <v>276</v>
      </c>
      <c r="C38" s="31" t="s">
        <v>82</v>
      </c>
      <c r="D38" s="67">
        <v>143362</v>
      </c>
      <c r="E38" s="67">
        <v>143362</v>
      </c>
      <c r="F38" s="124">
        <v>0</v>
      </c>
      <c r="G38" s="124">
        <v>0</v>
      </c>
      <c r="H38" s="124">
        <v>123005</v>
      </c>
      <c r="I38" s="124">
        <v>0</v>
      </c>
      <c r="J38" s="124">
        <v>0</v>
      </c>
      <c r="K38" s="124">
        <v>123005</v>
      </c>
      <c r="L38" s="71">
        <v>123005</v>
      </c>
      <c r="M38" s="71">
        <v>0</v>
      </c>
      <c r="N38" s="71">
        <v>0</v>
      </c>
      <c r="O38" s="71">
        <v>123005</v>
      </c>
      <c r="P38" s="67" t="s">
        <v>458</v>
      </c>
      <c r="Q38" s="173">
        <v>100</v>
      </c>
      <c r="R38" s="164">
        <v>100</v>
      </c>
      <c r="S38" s="14" t="s">
        <v>690</v>
      </c>
      <c r="T38" s="97"/>
    </row>
    <row r="39" spans="1:20" s="16" customFormat="1" ht="27.75" customHeight="1" x14ac:dyDescent="0.2">
      <c r="A39" s="469" t="s">
        <v>145</v>
      </c>
      <c r="B39" s="448" t="s">
        <v>286</v>
      </c>
      <c r="C39" s="386" t="s">
        <v>88</v>
      </c>
      <c r="D39" s="67">
        <v>16884.847080630214</v>
      </c>
      <c r="E39" s="67">
        <v>16884.847080630214</v>
      </c>
      <c r="F39" s="124">
        <v>0</v>
      </c>
      <c r="G39" s="124">
        <v>0</v>
      </c>
      <c r="H39" s="124">
        <v>16885</v>
      </c>
      <c r="I39" s="124">
        <v>0</v>
      </c>
      <c r="J39" s="124">
        <v>0</v>
      </c>
      <c r="K39" s="124">
        <v>16885</v>
      </c>
      <c r="L39" s="71">
        <v>16691</v>
      </c>
      <c r="M39" s="71">
        <v>0</v>
      </c>
      <c r="N39" s="71">
        <v>0</v>
      </c>
      <c r="O39" s="71">
        <v>16691</v>
      </c>
      <c r="P39" s="476" t="s">
        <v>460</v>
      </c>
      <c r="Q39" s="479">
        <v>1</v>
      </c>
      <c r="R39" s="482">
        <v>1</v>
      </c>
      <c r="S39" s="442" t="s">
        <v>461</v>
      </c>
      <c r="T39" s="97"/>
    </row>
    <row r="40" spans="1:20" s="16" customFormat="1" ht="26.25" customHeight="1" x14ac:dyDescent="0.2">
      <c r="A40" s="470"/>
      <c r="B40" s="449"/>
      <c r="C40" s="386" t="s">
        <v>82</v>
      </c>
      <c r="D40" s="67">
        <v>28904</v>
      </c>
      <c r="E40" s="67">
        <v>28904</v>
      </c>
      <c r="F40" s="124">
        <v>0</v>
      </c>
      <c r="G40" s="124">
        <v>0</v>
      </c>
      <c r="H40" s="124">
        <v>28904</v>
      </c>
      <c r="I40" s="124">
        <v>28904</v>
      </c>
      <c r="J40" s="124">
        <v>0</v>
      </c>
      <c r="K40" s="124">
        <v>0</v>
      </c>
      <c r="L40" s="71">
        <v>20566</v>
      </c>
      <c r="M40" s="71">
        <v>20566</v>
      </c>
      <c r="N40" s="71">
        <v>0</v>
      </c>
      <c r="O40" s="71">
        <v>0</v>
      </c>
      <c r="P40" s="477"/>
      <c r="Q40" s="480"/>
      <c r="R40" s="483"/>
      <c r="S40" s="443"/>
      <c r="T40" s="97"/>
    </row>
    <row r="41" spans="1:20" s="16" customFormat="1" ht="26.25" customHeight="1" x14ac:dyDescent="0.2">
      <c r="A41" s="471"/>
      <c r="B41" s="450"/>
      <c r="C41" s="386" t="s">
        <v>169</v>
      </c>
      <c r="D41" s="67">
        <v>0</v>
      </c>
      <c r="E41" s="67">
        <v>0</v>
      </c>
      <c r="F41" s="124">
        <v>0</v>
      </c>
      <c r="G41" s="124">
        <v>0</v>
      </c>
      <c r="H41" s="124">
        <v>0</v>
      </c>
      <c r="I41" s="124">
        <v>0</v>
      </c>
      <c r="J41" s="124">
        <v>0</v>
      </c>
      <c r="K41" s="124">
        <v>0</v>
      </c>
      <c r="L41" s="71">
        <v>4149</v>
      </c>
      <c r="M41" s="71">
        <v>0</v>
      </c>
      <c r="N41" s="71">
        <v>0</v>
      </c>
      <c r="O41" s="71">
        <v>4149</v>
      </c>
      <c r="P41" s="478"/>
      <c r="Q41" s="481"/>
      <c r="R41" s="484"/>
      <c r="S41" s="444"/>
      <c r="T41" s="97"/>
    </row>
    <row r="42" spans="1:20" s="16" customFormat="1" ht="187.5" customHeight="1" x14ac:dyDescent="0.2">
      <c r="A42" s="400" t="s">
        <v>146</v>
      </c>
      <c r="B42" s="386" t="s">
        <v>287</v>
      </c>
      <c r="C42" s="385" t="s">
        <v>88</v>
      </c>
      <c r="D42" s="67">
        <v>7240.5004633920298</v>
      </c>
      <c r="E42" s="67">
        <v>7240.5004633920298</v>
      </c>
      <c r="F42" s="124">
        <v>0</v>
      </c>
      <c r="G42" s="124">
        <v>0</v>
      </c>
      <c r="H42" s="124">
        <v>0</v>
      </c>
      <c r="I42" s="124">
        <v>0</v>
      </c>
      <c r="J42" s="124">
        <v>0</v>
      </c>
      <c r="K42" s="124">
        <v>0</v>
      </c>
      <c r="L42" s="71">
        <v>0</v>
      </c>
      <c r="M42" s="71">
        <v>0</v>
      </c>
      <c r="N42" s="71">
        <v>0</v>
      </c>
      <c r="O42" s="71">
        <v>0</v>
      </c>
      <c r="P42" s="67" t="s">
        <v>460</v>
      </c>
      <c r="Q42" s="173">
        <v>1</v>
      </c>
      <c r="R42" s="164">
        <v>1</v>
      </c>
      <c r="S42" s="14" t="s">
        <v>822</v>
      </c>
      <c r="T42" s="97"/>
    </row>
    <row r="43" spans="1:20" s="16" customFormat="1" ht="191.25" customHeight="1" x14ac:dyDescent="0.2">
      <c r="A43" s="401" t="s">
        <v>147</v>
      </c>
      <c r="B43" s="383" t="s">
        <v>288</v>
      </c>
      <c r="C43" s="385" t="s">
        <v>169</v>
      </c>
      <c r="D43" s="67">
        <v>17377</v>
      </c>
      <c r="E43" s="67">
        <v>17377</v>
      </c>
      <c r="F43" s="124">
        <v>0</v>
      </c>
      <c r="G43" s="124">
        <v>0</v>
      </c>
      <c r="H43" s="124">
        <v>0</v>
      </c>
      <c r="I43" s="124">
        <v>0</v>
      </c>
      <c r="J43" s="124">
        <v>0</v>
      </c>
      <c r="K43" s="124">
        <v>0</v>
      </c>
      <c r="L43" s="71">
        <v>0</v>
      </c>
      <c r="M43" s="71">
        <v>0</v>
      </c>
      <c r="N43" s="71">
        <v>0</v>
      </c>
      <c r="O43" s="71">
        <v>0</v>
      </c>
      <c r="P43" s="67" t="s">
        <v>460</v>
      </c>
      <c r="Q43" s="173">
        <v>1</v>
      </c>
      <c r="R43" s="164">
        <v>1</v>
      </c>
      <c r="S43" s="14" t="s">
        <v>774</v>
      </c>
      <c r="T43" s="97"/>
    </row>
    <row r="44" spans="1:20" s="16" customFormat="1" ht="68.25" customHeight="1" x14ac:dyDescent="0.2">
      <c r="A44" s="400" t="s">
        <v>150</v>
      </c>
      <c r="B44" s="386" t="s">
        <v>289</v>
      </c>
      <c r="C44" s="385" t="s">
        <v>169</v>
      </c>
      <c r="D44" s="67">
        <v>14481</v>
      </c>
      <c r="E44" s="67">
        <v>14481</v>
      </c>
      <c r="F44" s="124">
        <v>0</v>
      </c>
      <c r="G44" s="124">
        <v>0</v>
      </c>
      <c r="H44" s="124">
        <v>11585</v>
      </c>
      <c r="I44" s="124">
        <v>11585</v>
      </c>
      <c r="J44" s="124">
        <v>0</v>
      </c>
      <c r="K44" s="124">
        <v>0</v>
      </c>
      <c r="L44" s="71">
        <v>11250</v>
      </c>
      <c r="M44" s="71">
        <v>11250</v>
      </c>
      <c r="N44" s="71">
        <v>0</v>
      </c>
      <c r="O44" s="71">
        <v>0</v>
      </c>
      <c r="P44" s="14" t="s">
        <v>464</v>
      </c>
      <c r="Q44" s="164">
        <v>10</v>
      </c>
      <c r="R44" s="164">
        <v>15</v>
      </c>
      <c r="S44" s="386" t="s">
        <v>465</v>
      </c>
      <c r="T44" s="97"/>
    </row>
    <row r="45" spans="1:20" s="16" customFormat="1" ht="42.75" customHeight="1" x14ac:dyDescent="0.2">
      <c r="A45" s="451" t="s">
        <v>152</v>
      </c>
      <c r="B45" s="455" t="s">
        <v>290</v>
      </c>
      <c r="C45" s="386" t="s">
        <v>88</v>
      </c>
      <c r="D45" s="67">
        <v>11585</v>
      </c>
      <c r="E45" s="67">
        <v>11585</v>
      </c>
      <c r="F45" s="124">
        <v>0</v>
      </c>
      <c r="G45" s="124">
        <v>0</v>
      </c>
      <c r="H45" s="124">
        <v>11585</v>
      </c>
      <c r="I45" s="124">
        <v>0</v>
      </c>
      <c r="J45" s="124">
        <v>0</v>
      </c>
      <c r="K45" s="124">
        <v>11585</v>
      </c>
      <c r="L45" s="71">
        <v>12888</v>
      </c>
      <c r="M45" s="71">
        <v>0</v>
      </c>
      <c r="N45" s="71">
        <v>0</v>
      </c>
      <c r="O45" s="71">
        <v>12888</v>
      </c>
      <c r="P45" s="454" t="s">
        <v>458</v>
      </c>
      <c r="Q45" s="456" t="s">
        <v>468</v>
      </c>
      <c r="R45" s="456" t="s">
        <v>468</v>
      </c>
      <c r="S45" s="454" t="s">
        <v>469</v>
      </c>
      <c r="T45" s="97"/>
    </row>
    <row r="46" spans="1:20" s="16" customFormat="1" ht="30" customHeight="1" x14ac:dyDescent="0.2">
      <c r="A46" s="453"/>
      <c r="B46" s="455"/>
      <c r="C46" s="386" t="s">
        <v>82</v>
      </c>
      <c r="D46" s="67">
        <v>66613</v>
      </c>
      <c r="E46" s="67">
        <v>66613</v>
      </c>
      <c r="F46" s="124">
        <v>0</v>
      </c>
      <c r="G46" s="124">
        <v>0</v>
      </c>
      <c r="H46" s="124">
        <v>66613</v>
      </c>
      <c r="I46" s="124">
        <v>66613</v>
      </c>
      <c r="J46" s="124">
        <v>0</v>
      </c>
      <c r="K46" s="124">
        <v>0</v>
      </c>
      <c r="L46" s="71">
        <v>56852</v>
      </c>
      <c r="M46" s="71">
        <v>56852</v>
      </c>
      <c r="N46" s="71">
        <v>0</v>
      </c>
      <c r="O46" s="71">
        <v>0</v>
      </c>
      <c r="P46" s="454"/>
      <c r="Q46" s="456"/>
      <c r="R46" s="456"/>
      <c r="S46" s="454"/>
      <c r="T46" s="97"/>
    </row>
    <row r="47" spans="1:20" s="16" customFormat="1" ht="26.25" customHeight="1" x14ac:dyDescent="0.2">
      <c r="A47" s="472" t="s">
        <v>116</v>
      </c>
      <c r="B47" s="455" t="s">
        <v>281</v>
      </c>
      <c r="C47" s="386" t="s">
        <v>88</v>
      </c>
      <c r="D47" s="67">
        <v>0</v>
      </c>
      <c r="E47" s="67">
        <v>0</v>
      </c>
      <c r="F47" s="124">
        <v>0</v>
      </c>
      <c r="G47" s="124">
        <v>0</v>
      </c>
      <c r="H47" s="124">
        <v>57924</v>
      </c>
      <c r="I47" s="124">
        <v>0</v>
      </c>
      <c r="J47" s="124">
        <v>0</v>
      </c>
      <c r="K47" s="124">
        <v>57924</v>
      </c>
      <c r="L47" s="71">
        <v>2374</v>
      </c>
      <c r="M47" s="71">
        <v>0</v>
      </c>
      <c r="N47" s="71">
        <v>0</v>
      </c>
      <c r="O47" s="71">
        <v>2374</v>
      </c>
      <c r="P47" s="455" t="s">
        <v>458</v>
      </c>
      <c r="Q47" s="457">
        <v>100</v>
      </c>
      <c r="R47" s="457">
        <v>100</v>
      </c>
      <c r="S47" s="455" t="s">
        <v>467</v>
      </c>
      <c r="T47" s="97"/>
    </row>
    <row r="48" spans="1:20" s="16" customFormat="1" ht="24" customHeight="1" x14ac:dyDescent="0.2">
      <c r="A48" s="472"/>
      <c r="B48" s="455"/>
      <c r="C48" s="386" t="s">
        <v>105</v>
      </c>
      <c r="D48" s="67">
        <v>390987</v>
      </c>
      <c r="E48" s="67">
        <v>390987</v>
      </c>
      <c r="F48" s="124">
        <v>0</v>
      </c>
      <c r="G48" s="124">
        <v>0</v>
      </c>
      <c r="H48" s="124">
        <v>173772</v>
      </c>
      <c r="I48" s="124">
        <v>0</v>
      </c>
      <c r="J48" s="124">
        <v>0</v>
      </c>
      <c r="K48" s="124">
        <v>173772</v>
      </c>
      <c r="L48" s="71">
        <v>173772</v>
      </c>
      <c r="M48" s="71">
        <v>0</v>
      </c>
      <c r="N48" s="71">
        <v>0</v>
      </c>
      <c r="O48" s="71">
        <v>173772</v>
      </c>
      <c r="P48" s="455"/>
      <c r="Q48" s="457"/>
      <c r="R48" s="457"/>
      <c r="S48" s="455"/>
      <c r="T48" s="97"/>
    </row>
    <row r="49" spans="1:20" s="16" customFormat="1" ht="19.5" customHeight="1" x14ac:dyDescent="0.2">
      <c r="A49" s="451" t="s">
        <v>173</v>
      </c>
      <c r="B49" s="445" t="s">
        <v>291</v>
      </c>
      <c r="C49" s="386" t="s">
        <v>88</v>
      </c>
      <c r="D49" s="67">
        <v>57924</v>
      </c>
      <c r="E49" s="67">
        <v>57924</v>
      </c>
      <c r="F49" s="124">
        <v>0</v>
      </c>
      <c r="G49" s="124">
        <v>0</v>
      </c>
      <c r="H49" s="124">
        <v>0</v>
      </c>
      <c r="I49" s="124">
        <v>0</v>
      </c>
      <c r="J49" s="124">
        <v>0</v>
      </c>
      <c r="K49" s="124">
        <v>0</v>
      </c>
      <c r="L49" s="71">
        <v>0</v>
      </c>
      <c r="M49" s="71">
        <v>0</v>
      </c>
      <c r="N49" s="71">
        <v>0</v>
      </c>
      <c r="O49" s="71">
        <v>0</v>
      </c>
      <c r="P49" s="445" t="s">
        <v>458</v>
      </c>
      <c r="Q49" s="458">
        <v>100</v>
      </c>
      <c r="R49" s="458">
        <v>100</v>
      </c>
      <c r="S49" s="445" t="s">
        <v>466</v>
      </c>
      <c r="T49" s="97"/>
    </row>
    <row r="50" spans="1:20" s="16" customFormat="1" ht="21" customHeight="1" x14ac:dyDescent="0.2">
      <c r="A50" s="452"/>
      <c r="B50" s="446"/>
      <c r="C50" s="386" t="s">
        <v>175</v>
      </c>
      <c r="D50" s="61">
        <v>0</v>
      </c>
      <c r="E50" s="61">
        <v>0</v>
      </c>
      <c r="F50" s="55">
        <v>0</v>
      </c>
      <c r="G50" s="55">
        <v>0</v>
      </c>
      <c r="H50" s="55">
        <v>9045.32</v>
      </c>
      <c r="I50" s="55">
        <v>9045.32</v>
      </c>
      <c r="J50" s="55">
        <v>0</v>
      </c>
      <c r="K50" s="124">
        <v>0</v>
      </c>
      <c r="L50" s="71">
        <v>9045</v>
      </c>
      <c r="M50" s="71">
        <v>9045</v>
      </c>
      <c r="N50" s="71">
        <v>0</v>
      </c>
      <c r="O50" s="71">
        <v>0</v>
      </c>
      <c r="P50" s="446"/>
      <c r="Q50" s="459"/>
      <c r="R50" s="459"/>
      <c r="S50" s="446"/>
      <c r="T50" s="97"/>
    </row>
    <row r="51" spans="1:20" s="16" customFormat="1" ht="21" customHeight="1" x14ac:dyDescent="0.2">
      <c r="A51" s="453"/>
      <c r="B51" s="447"/>
      <c r="C51" s="386" t="s">
        <v>169</v>
      </c>
      <c r="D51" s="61">
        <v>0</v>
      </c>
      <c r="E51" s="61">
        <v>0</v>
      </c>
      <c r="F51" s="55">
        <v>0</v>
      </c>
      <c r="G51" s="55">
        <v>0</v>
      </c>
      <c r="H51" s="55">
        <v>0</v>
      </c>
      <c r="I51" s="55">
        <v>0</v>
      </c>
      <c r="J51" s="55">
        <v>0</v>
      </c>
      <c r="K51" s="124">
        <v>0</v>
      </c>
      <c r="L51" s="71">
        <v>331</v>
      </c>
      <c r="M51" s="71">
        <v>0</v>
      </c>
      <c r="N51" s="71">
        <v>0</v>
      </c>
      <c r="O51" s="71">
        <v>331</v>
      </c>
      <c r="P51" s="447"/>
      <c r="Q51" s="460"/>
      <c r="R51" s="460"/>
      <c r="S51" s="447"/>
      <c r="T51" s="97"/>
    </row>
    <row r="52" spans="1:20" s="16" customFormat="1" ht="170.25" customHeight="1" x14ac:dyDescent="0.2">
      <c r="A52" s="210" t="s">
        <v>83</v>
      </c>
      <c r="B52" s="14" t="s">
        <v>292</v>
      </c>
      <c r="C52" s="386" t="s">
        <v>169</v>
      </c>
      <c r="D52" s="67">
        <v>17377</v>
      </c>
      <c r="E52" s="67">
        <v>17377</v>
      </c>
      <c r="F52" s="124">
        <v>0</v>
      </c>
      <c r="G52" s="124">
        <v>0</v>
      </c>
      <c r="H52" s="124">
        <v>0</v>
      </c>
      <c r="I52" s="124">
        <v>0</v>
      </c>
      <c r="J52" s="124">
        <v>0</v>
      </c>
      <c r="K52" s="124">
        <v>0</v>
      </c>
      <c r="L52" s="71">
        <v>0</v>
      </c>
      <c r="M52" s="71">
        <v>0</v>
      </c>
      <c r="N52" s="71">
        <v>0</v>
      </c>
      <c r="O52" s="71">
        <v>0</v>
      </c>
      <c r="P52" s="14"/>
      <c r="Q52" s="392"/>
      <c r="R52" s="392"/>
      <c r="S52" s="14" t="s">
        <v>771</v>
      </c>
      <c r="T52" s="97"/>
    </row>
    <row r="53" spans="1:20" s="16" customFormat="1" ht="102" customHeight="1" x14ac:dyDescent="0.2">
      <c r="A53" s="378" t="s">
        <v>84</v>
      </c>
      <c r="B53" s="299" t="s">
        <v>293</v>
      </c>
      <c r="C53" s="386" t="s">
        <v>105</v>
      </c>
      <c r="D53" s="67">
        <v>0</v>
      </c>
      <c r="E53" s="67">
        <v>0</v>
      </c>
      <c r="F53" s="124">
        <v>0</v>
      </c>
      <c r="G53" s="124">
        <v>0</v>
      </c>
      <c r="H53" s="124">
        <v>57924</v>
      </c>
      <c r="I53" s="124">
        <v>0</v>
      </c>
      <c r="J53" s="124">
        <v>0</v>
      </c>
      <c r="K53" s="124">
        <v>57924</v>
      </c>
      <c r="L53" s="71">
        <v>57924</v>
      </c>
      <c r="M53" s="71">
        <v>0</v>
      </c>
      <c r="N53" s="71">
        <v>0</v>
      </c>
      <c r="O53" s="71">
        <v>57924</v>
      </c>
      <c r="P53" s="299" t="s">
        <v>458</v>
      </c>
      <c r="Q53" s="378" t="s">
        <v>468</v>
      </c>
      <c r="R53" s="378" t="s">
        <v>468</v>
      </c>
      <c r="S53" s="299" t="s">
        <v>470</v>
      </c>
      <c r="T53" s="97"/>
    </row>
    <row r="54" spans="1:20" s="16" customFormat="1" ht="43.5" customHeight="1" x14ac:dyDescent="0.2">
      <c r="A54" s="451" t="s">
        <v>47</v>
      </c>
      <c r="B54" s="448" t="s">
        <v>294</v>
      </c>
      <c r="C54" s="386" t="s">
        <v>105</v>
      </c>
      <c r="D54" s="67">
        <v>0</v>
      </c>
      <c r="E54" s="67">
        <v>0</v>
      </c>
      <c r="F54" s="124">
        <v>0</v>
      </c>
      <c r="G54" s="124">
        <v>0</v>
      </c>
      <c r="H54" s="124">
        <v>57924</v>
      </c>
      <c r="I54" s="124">
        <v>0</v>
      </c>
      <c r="J54" s="124">
        <v>0</v>
      </c>
      <c r="K54" s="124">
        <v>57924</v>
      </c>
      <c r="L54" s="71">
        <v>57924</v>
      </c>
      <c r="M54" s="71">
        <v>0</v>
      </c>
      <c r="N54" s="71">
        <f>+'[2]01'!Q197/3.4528</f>
        <v>0</v>
      </c>
      <c r="O54" s="71">
        <v>57924</v>
      </c>
      <c r="P54" s="448" t="s">
        <v>458</v>
      </c>
      <c r="Q54" s="451" t="s">
        <v>468</v>
      </c>
      <c r="R54" s="451" t="s">
        <v>468</v>
      </c>
      <c r="S54" s="448" t="s">
        <v>918</v>
      </c>
      <c r="T54" s="97"/>
    </row>
    <row r="55" spans="1:20" s="16" customFormat="1" ht="48" customHeight="1" x14ac:dyDescent="0.2">
      <c r="A55" s="452"/>
      <c r="B55" s="449"/>
      <c r="C55" s="386" t="s">
        <v>88</v>
      </c>
      <c r="D55" s="67">
        <v>0</v>
      </c>
      <c r="E55" s="67">
        <v>0</v>
      </c>
      <c r="F55" s="124">
        <v>0</v>
      </c>
      <c r="G55" s="124">
        <v>0</v>
      </c>
      <c r="H55" s="124">
        <v>11000</v>
      </c>
      <c r="I55" s="124">
        <v>0</v>
      </c>
      <c r="J55" s="124">
        <v>0</v>
      </c>
      <c r="K55" s="124">
        <v>11000</v>
      </c>
      <c r="L55" s="71">
        <v>9822</v>
      </c>
      <c r="M55" s="71">
        <v>0</v>
      </c>
      <c r="N55" s="71">
        <v>0</v>
      </c>
      <c r="O55" s="71">
        <v>9822</v>
      </c>
      <c r="P55" s="449"/>
      <c r="Q55" s="452"/>
      <c r="R55" s="452"/>
      <c r="S55" s="449"/>
      <c r="T55" s="97"/>
    </row>
    <row r="56" spans="1:20" s="16" customFormat="1" ht="33.75" customHeight="1" x14ac:dyDescent="0.2">
      <c r="A56" s="453"/>
      <c r="B56" s="450"/>
      <c r="C56" s="386" t="s">
        <v>169</v>
      </c>
      <c r="D56" s="67">
        <v>0</v>
      </c>
      <c r="E56" s="67">
        <v>0</v>
      </c>
      <c r="F56" s="124">
        <v>0</v>
      </c>
      <c r="G56" s="124">
        <v>0</v>
      </c>
      <c r="H56" s="124">
        <v>0</v>
      </c>
      <c r="I56" s="124">
        <v>0</v>
      </c>
      <c r="J56" s="124">
        <v>0</v>
      </c>
      <c r="K56" s="124">
        <v>0</v>
      </c>
      <c r="L56" s="71">
        <v>4487</v>
      </c>
      <c r="M56" s="71">
        <v>4487</v>
      </c>
      <c r="N56" s="71">
        <v>0</v>
      </c>
      <c r="O56" s="71">
        <v>0</v>
      </c>
      <c r="P56" s="450"/>
      <c r="Q56" s="453"/>
      <c r="R56" s="453"/>
      <c r="S56" s="450"/>
      <c r="T56" s="97"/>
    </row>
    <row r="57" spans="1:20" s="16" customFormat="1" ht="52.5" customHeight="1" x14ac:dyDescent="0.2">
      <c r="A57" s="210" t="s">
        <v>85</v>
      </c>
      <c r="B57" s="386" t="s">
        <v>295</v>
      </c>
      <c r="C57" s="386" t="s">
        <v>169</v>
      </c>
      <c r="D57" s="67">
        <v>28962</v>
      </c>
      <c r="E57" s="67">
        <v>28962</v>
      </c>
      <c r="F57" s="124">
        <v>0</v>
      </c>
      <c r="G57" s="124">
        <v>0</v>
      </c>
      <c r="H57" s="124">
        <v>14481</v>
      </c>
      <c r="I57" s="124">
        <v>0</v>
      </c>
      <c r="J57" s="124">
        <v>0</v>
      </c>
      <c r="K57" s="124">
        <v>14481</v>
      </c>
      <c r="L57" s="71">
        <v>14284</v>
      </c>
      <c r="M57" s="71">
        <v>0</v>
      </c>
      <c r="N57" s="71">
        <v>0</v>
      </c>
      <c r="O57" s="71">
        <v>14284</v>
      </c>
      <c r="P57" s="386" t="s">
        <v>458</v>
      </c>
      <c r="Q57" s="392">
        <v>100</v>
      </c>
      <c r="R57" s="392">
        <v>100</v>
      </c>
      <c r="S57" s="386" t="s">
        <v>496</v>
      </c>
      <c r="T57" s="97"/>
    </row>
    <row r="58" spans="1:20" s="16" customFormat="1" ht="25.5" customHeight="1" x14ac:dyDescent="0.2">
      <c r="A58" s="451" t="s">
        <v>215</v>
      </c>
      <c r="B58" s="448" t="s">
        <v>445</v>
      </c>
      <c r="C58" s="386" t="s">
        <v>169</v>
      </c>
      <c r="D58" s="67">
        <v>28962</v>
      </c>
      <c r="E58" s="67">
        <v>28962</v>
      </c>
      <c r="F58" s="124">
        <v>0</v>
      </c>
      <c r="G58" s="124">
        <v>0</v>
      </c>
      <c r="H58" s="124">
        <v>0</v>
      </c>
      <c r="I58" s="124">
        <v>0</v>
      </c>
      <c r="J58" s="124">
        <v>0</v>
      </c>
      <c r="K58" s="124">
        <v>0</v>
      </c>
      <c r="L58" s="71">
        <v>0</v>
      </c>
      <c r="M58" s="71">
        <v>0</v>
      </c>
      <c r="N58" s="71">
        <v>0</v>
      </c>
      <c r="O58" s="71">
        <v>0</v>
      </c>
      <c r="P58" s="448" t="s">
        <v>458</v>
      </c>
      <c r="Q58" s="451" t="s">
        <v>468</v>
      </c>
      <c r="R58" s="451" t="s">
        <v>468</v>
      </c>
      <c r="S58" s="448" t="s">
        <v>471</v>
      </c>
      <c r="T58" s="97"/>
    </row>
    <row r="59" spans="1:20" s="16" customFormat="1" ht="21.75" customHeight="1" x14ac:dyDescent="0.2">
      <c r="A59" s="453"/>
      <c r="B59" s="450"/>
      <c r="C59" s="386" t="s">
        <v>88</v>
      </c>
      <c r="D59" s="67">
        <v>0</v>
      </c>
      <c r="E59" s="67">
        <v>0</v>
      </c>
      <c r="F59" s="124">
        <v>0</v>
      </c>
      <c r="G59" s="124">
        <v>0</v>
      </c>
      <c r="H59" s="124">
        <v>28962</v>
      </c>
      <c r="I59" s="124">
        <v>0</v>
      </c>
      <c r="J59" s="124">
        <v>0</v>
      </c>
      <c r="K59" s="124">
        <v>28962</v>
      </c>
      <c r="L59" s="71">
        <v>27610</v>
      </c>
      <c r="M59" s="71">
        <v>0</v>
      </c>
      <c r="N59" s="71">
        <v>0</v>
      </c>
      <c r="O59" s="71">
        <v>27610</v>
      </c>
      <c r="P59" s="450"/>
      <c r="Q59" s="453"/>
      <c r="R59" s="453"/>
      <c r="S59" s="450"/>
      <c r="T59" s="97"/>
    </row>
    <row r="60" spans="1:20" s="16" customFormat="1" ht="33" customHeight="1" x14ac:dyDescent="0.2">
      <c r="A60" s="451" t="s">
        <v>216</v>
      </c>
      <c r="B60" s="438" t="s">
        <v>296</v>
      </c>
      <c r="C60" s="386" t="s">
        <v>88</v>
      </c>
      <c r="D60" s="67">
        <v>0</v>
      </c>
      <c r="E60" s="67">
        <v>0</v>
      </c>
      <c r="F60" s="124">
        <v>0</v>
      </c>
      <c r="G60" s="124">
        <v>0</v>
      </c>
      <c r="H60" s="124">
        <v>11585</v>
      </c>
      <c r="I60" s="124">
        <v>11585</v>
      </c>
      <c r="J60" s="124">
        <v>0</v>
      </c>
      <c r="K60" s="124">
        <v>0</v>
      </c>
      <c r="L60" s="71">
        <v>0</v>
      </c>
      <c r="M60" s="71">
        <v>0</v>
      </c>
      <c r="N60" s="71">
        <v>0</v>
      </c>
      <c r="O60" s="71">
        <v>0</v>
      </c>
      <c r="P60" s="438" t="s">
        <v>548</v>
      </c>
      <c r="Q60" s="440" t="s">
        <v>468</v>
      </c>
      <c r="R60" s="440" t="s">
        <v>468</v>
      </c>
      <c r="S60" s="438" t="s">
        <v>466</v>
      </c>
      <c r="T60" s="97"/>
    </row>
    <row r="61" spans="1:20" s="16" customFormat="1" ht="30.75" customHeight="1" x14ac:dyDescent="0.2">
      <c r="A61" s="453"/>
      <c r="B61" s="439"/>
      <c r="C61" s="402" t="s">
        <v>175</v>
      </c>
      <c r="D61" s="99">
        <v>0</v>
      </c>
      <c r="E61" s="99">
        <v>0</v>
      </c>
      <c r="F61" s="124">
        <v>0</v>
      </c>
      <c r="G61" s="124">
        <v>0</v>
      </c>
      <c r="H61" s="124">
        <v>65427.69</v>
      </c>
      <c r="I61" s="124">
        <v>65427.69</v>
      </c>
      <c r="J61" s="124">
        <v>0</v>
      </c>
      <c r="K61" s="124">
        <v>0</v>
      </c>
      <c r="L61" s="71">
        <v>65428</v>
      </c>
      <c r="M61" s="71">
        <v>65428</v>
      </c>
      <c r="N61" s="71">
        <v>0</v>
      </c>
      <c r="O61" s="71">
        <v>0</v>
      </c>
      <c r="P61" s="439"/>
      <c r="Q61" s="441"/>
      <c r="R61" s="441"/>
      <c r="S61" s="439"/>
      <c r="T61" s="97"/>
    </row>
    <row r="62" spans="1:20" s="16" customFormat="1" ht="27.75" customHeight="1" x14ac:dyDescent="0.2">
      <c r="A62" s="451" t="s">
        <v>217</v>
      </c>
      <c r="B62" s="438" t="s">
        <v>297</v>
      </c>
      <c r="C62" s="386" t="s">
        <v>88</v>
      </c>
      <c r="D62" s="67">
        <v>0</v>
      </c>
      <c r="E62" s="67">
        <v>0</v>
      </c>
      <c r="F62" s="124">
        <v>0</v>
      </c>
      <c r="G62" s="124">
        <v>0</v>
      </c>
      <c r="H62" s="124">
        <v>5792</v>
      </c>
      <c r="I62" s="124">
        <v>0</v>
      </c>
      <c r="J62" s="124">
        <v>0</v>
      </c>
      <c r="K62" s="124">
        <v>5792</v>
      </c>
      <c r="L62" s="71">
        <v>3830</v>
      </c>
      <c r="M62" s="71">
        <v>0</v>
      </c>
      <c r="N62" s="71">
        <v>0</v>
      </c>
      <c r="O62" s="71">
        <v>3830</v>
      </c>
      <c r="P62" s="438" t="s">
        <v>548</v>
      </c>
      <c r="Q62" s="440" t="s">
        <v>468</v>
      </c>
      <c r="R62" s="440" t="s">
        <v>468</v>
      </c>
      <c r="S62" s="438" t="s">
        <v>466</v>
      </c>
      <c r="T62" s="97"/>
    </row>
    <row r="63" spans="1:20" s="16" customFormat="1" ht="30.75" customHeight="1" x14ac:dyDescent="0.2">
      <c r="A63" s="453"/>
      <c r="B63" s="439"/>
      <c r="C63" s="402" t="s">
        <v>175</v>
      </c>
      <c r="D63" s="99">
        <v>0</v>
      </c>
      <c r="E63" s="99">
        <v>0</v>
      </c>
      <c r="F63" s="124">
        <v>0</v>
      </c>
      <c r="G63" s="124">
        <v>0</v>
      </c>
      <c r="H63" s="124">
        <v>186.1</v>
      </c>
      <c r="I63" s="124">
        <v>186.1</v>
      </c>
      <c r="J63" s="124">
        <v>0</v>
      </c>
      <c r="K63" s="124">
        <v>0</v>
      </c>
      <c r="L63" s="71">
        <v>186</v>
      </c>
      <c r="M63" s="71">
        <v>186</v>
      </c>
      <c r="N63" s="71">
        <v>0</v>
      </c>
      <c r="O63" s="71">
        <v>0</v>
      </c>
      <c r="P63" s="439"/>
      <c r="Q63" s="441"/>
      <c r="R63" s="441"/>
      <c r="S63" s="439"/>
      <c r="T63" s="97"/>
    </row>
    <row r="64" spans="1:20" s="16" customFormat="1" ht="84.75" customHeight="1" x14ac:dyDescent="0.2">
      <c r="A64" s="166" t="s">
        <v>443</v>
      </c>
      <c r="B64" s="165" t="s">
        <v>444</v>
      </c>
      <c r="C64" s="239" t="s">
        <v>169</v>
      </c>
      <c r="D64" s="99">
        <v>0</v>
      </c>
      <c r="E64" s="99">
        <v>0</v>
      </c>
      <c r="F64" s="124">
        <v>0</v>
      </c>
      <c r="G64" s="124">
        <v>0</v>
      </c>
      <c r="H64" s="124">
        <v>0</v>
      </c>
      <c r="I64" s="124">
        <v>0</v>
      </c>
      <c r="J64" s="124">
        <v>0</v>
      </c>
      <c r="K64" s="124">
        <v>0</v>
      </c>
      <c r="L64" s="71">
        <v>15113</v>
      </c>
      <c r="M64" s="71">
        <v>0</v>
      </c>
      <c r="N64" s="71">
        <v>0</v>
      </c>
      <c r="O64" s="71">
        <v>15113</v>
      </c>
      <c r="P64" s="165" t="s">
        <v>687</v>
      </c>
      <c r="Q64" s="166" t="s">
        <v>472</v>
      </c>
      <c r="R64" s="166" t="s">
        <v>472</v>
      </c>
      <c r="S64" s="165" t="s">
        <v>459</v>
      </c>
      <c r="T64" s="97"/>
    </row>
    <row r="65" spans="1:20" s="16" customFormat="1" ht="13.5" customHeight="1" x14ac:dyDescent="0.2">
      <c r="A65" s="210"/>
      <c r="B65" s="21" t="s">
        <v>163</v>
      </c>
      <c r="C65" s="403"/>
      <c r="D65" s="118">
        <f>SUM(D35:D64)</f>
        <v>1221646.3475440224</v>
      </c>
      <c r="E65" s="118">
        <f t="shared" ref="E65:O65" si="5">SUM(E35:E64)</f>
        <v>1221646.3475440224</v>
      </c>
      <c r="F65" s="118">
        <f t="shared" si="5"/>
        <v>0</v>
      </c>
      <c r="G65" s="118">
        <f t="shared" si="5"/>
        <v>0</v>
      </c>
      <c r="H65" s="118">
        <f t="shared" si="5"/>
        <v>1053805.1100000001</v>
      </c>
      <c r="I65" s="118">
        <f t="shared" si="5"/>
        <v>193346.11000000002</v>
      </c>
      <c r="J65" s="118">
        <f t="shared" si="5"/>
        <v>0</v>
      </c>
      <c r="K65" s="118">
        <f t="shared" si="5"/>
        <v>860459</v>
      </c>
      <c r="L65" s="283">
        <f t="shared" si="5"/>
        <v>988261</v>
      </c>
      <c r="M65" s="283">
        <f t="shared" si="5"/>
        <v>167814</v>
      </c>
      <c r="N65" s="283">
        <f t="shared" si="5"/>
        <v>0</v>
      </c>
      <c r="O65" s="283">
        <f t="shared" si="5"/>
        <v>820447</v>
      </c>
      <c r="P65" s="67"/>
      <c r="Q65" s="173"/>
      <c r="R65" s="164"/>
      <c r="S65" s="14"/>
      <c r="T65" s="97"/>
    </row>
    <row r="66" spans="1:20" s="16" customFormat="1" ht="12.75" customHeight="1" x14ac:dyDescent="0.2">
      <c r="A66" s="210"/>
      <c r="B66" s="21" t="s">
        <v>159</v>
      </c>
      <c r="C66" s="403"/>
      <c r="D66" s="118">
        <f>+D65</f>
        <v>1221646.3475440224</v>
      </c>
      <c r="E66" s="118">
        <f t="shared" ref="E66:O66" si="6">+E65</f>
        <v>1221646.3475440224</v>
      </c>
      <c r="F66" s="118">
        <f t="shared" si="6"/>
        <v>0</v>
      </c>
      <c r="G66" s="118">
        <f t="shared" si="6"/>
        <v>0</v>
      </c>
      <c r="H66" s="118">
        <f t="shared" si="6"/>
        <v>1053805.1100000001</v>
      </c>
      <c r="I66" s="118">
        <f t="shared" si="6"/>
        <v>193346.11000000002</v>
      </c>
      <c r="J66" s="118">
        <f t="shared" si="6"/>
        <v>0</v>
      </c>
      <c r="K66" s="118">
        <f t="shared" si="6"/>
        <v>860459</v>
      </c>
      <c r="L66" s="283">
        <f t="shared" si="6"/>
        <v>988261</v>
      </c>
      <c r="M66" s="283">
        <f t="shared" si="6"/>
        <v>167814</v>
      </c>
      <c r="N66" s="283">
        <f t="shared" si="6"/>
        <v>0</v>
      </c>
      <c r="O66" s="283">
        <f t="shared" si="6"/>
        <v>820447</v>
      </c>
      <c r="P66" s="67"/>
      <c r="Q66" s="173"/>
      <c r="R66" s="164"/>
      <c r="S66" s="14"/>
      <c r="T66" s="97"/>
    </row>
    <row r="67" spans="1:20" s="16" customFormat="1" ht="21.75" customHeight="1" x14ac:dyDescent="0.2">
      <c r="A67" s="487" t="s">
        <v>194</v>
      </c>
      <c r="B67" s="488"/>
      <c r="C67" s="489"/>
      <c r="D67" s="125">
        <f t="shared" ref="D67:O67" si="7">+D66+D32+D24</f>
        <v>20038655.347544022</v>
      </c>
      <c r="E67" s="125">
        <f t="shared" si="7"/>
        <v>19900449.347544022</v>
      </c>
      <c r="F67" s="125">
        <f t="shared" si="7"/>
        <v>12127194</v>
      </c>
      <c r="G67" s="125">
        <f t="shared" si="7"/>
        <v>138206</v>
      </c>
      <c r="H67" s="125">
        <f t="shared" si="7"/>
        <v>19355748.109999999</v>
      </c>
      <c r="I67" s="125">
        <f t="shared" si="7"/>
        <v>18430387.109999999</v>
      </c>
      <c r="J67" s="125">
        <f t="shared" si="7"/>
        <v>11973811</v>
      </c>
      <c r="K67" s="125">
        <f t="shared" si="7"/>
        <v>925361</v>
      </c>
      <c r="L67" s="65">
        <f t="shared" si="7"/>
        <v>19448553.559999999</v>
      </c>
      <c r="M67" s="65">
        <f t="shared" si="7"/>
        <v>18546439.449999999</v>
      </c>
      <c r="N67" s="65">
        <f t="shared" si="7"/>
        <v>12106164.400000002</v>
      </c>
      <c r="O67" s="65">
        <f t="shared" si="7"/>
        <v>902114.15</v>
      </c>
      <c r="P67" s="67"/>
      <c r="Q67" s="173"/>
      <c r="R67" s="164"/>
      <c r="S67" s="14"/>
      <c r="T67" s="97"/>
    </row>
    <row r="68" spans="1:20" x14ac:dyDescent="0.2">
      <c r="A68" s="167" t="s">
        <v>201</v>
      </c>
      <c r="B68" s="168"/>
      <c r="C68" s="168"/>
      <c r="D68" s="414"/>
      <c r="E68" s="414"/>
      <c r="F68" s="414"/>
      <c r="G68" s="414"/>
      <c r="H68" s="414"/>
      <c r="I68" s="414"/>
      <c r="J68" s="414"/>
      <c r="K68" s="414"/>
      <c r="L68" s="414"/>
      <c r="M68" s="414"/>
      <c r="N68" s="414"/>
      <c r="O68" s="414"/>
      <c r="P68" s="178"/>
      <c r="Q68" s="183"/>
      <c r="T68" s="97"/>
    </row>
    <row r="69" spans="1:20" ht="18.75" customHeight="1" x14ac:dyDescent="0.2">
      <c r="A69" s="499" t="s">
        <v>107</v>
      </c>
      <c r="B69" s="500"/>
      <c r="C69" s="501"/>
      <c r="D69" s="59">
        <f>+D70+D71+D72+D73+D74</f>
        <v>19706142</v>
      </c>
      <c r="E69" s="59">
        <f t="shared" ref="E69:O69" si="8">+E70+E71+E72+E73+E74</f>
        <v>19567936</v>
      </c>
      <c r="F69" s="59">
        <f t="shared" si="8"/>
        <v>12127194</v>
      </c>
      <c r="G69" s="59">
        <f t="shared" si="8"/>
        <v>138206</v>
      </c>
      <c r="H69" s="59">
        <f t="shared" si="8"/>
        <v>18918834</v>
      </c>
      <c r="I69" s="59">
        <f t="shared" si="8"/>
        <v>18248626</v>
      </c>
      <c r="J69" s="59">
        <f t="shared" si="8"/>
        <v>11973811</v>
      </c>
      <c r="K69" s="59">
        <f t="shared" si="8"/>
        <v>670208</v>
      </c>
      <c r="L69" s="59">
        <f t="shared" si="8"/>
        <v>19100256.560000002</v>
      </c>
      <c r="M69" s="59">
        <f t="shared" si="8"/>
        <v>18394362.449999999</v>
      </c>
      <c r="N69" s="59">
        <f t="shared" si="8"/>
        <v>12106164.4</v>
      </c>
      <c r="O69" s="59">
        <f t="shared" si="8"/>
        <v>705894.15000000014</v>
      </c>
      <c r="P69" s="178"/>
      <c r="Q69" s="183"/>
      <c r="T69" s="97"/>
    </row>
    <row r="70" spans="1:20" ht="17.25" customHeight="1" x14ac:dyDescent="0.2">
      <c r="A70" s="490" t="s">
        <v>49</v>
      </c>
      <c r="B70" s="491"/>
      <c r="C70" s="492"/>
      <c r="D70" s="60">
        <f>+D12+D15+D18+D31+D37+D43+D44+D52+D57+D58+D64+D56+D51+D41</f>
        <v>7592549</v>
      </c>
      <c r="E70" s="60">
        <f t="shared" ref="E70:O70" si="9">+E12+E15+E18+E31+E37+E43+E44+E52+E57+E58+E64+E56+E51+E41</f>
        <v>7476788</v>
      </c>
      <c r="F70" s="60">
        <f t="shared" si="9"/>
        <v>4251622</v>
      </c>
      <c r="G70" s="60">
        <f t="shared" si="9"/>
        <v>115761</v>
      </c>
      <c r="H70" s="60">
        <f t="shared" si="9"/>
        <v>6857374</v>
      </c>
      <c r="I70" s="60">
        <f t="shared" si="9"/>
        <v>6813526</v>
      </c>
      <c r="J70" s="60">
        <f t="shared" si="9"/>
        <v>4112105</v>
      </c>
      <c r="K70" s="60">
        <f t="shared" si="9"/>
        <v>43848</v>
      </c>
      <c r="L70" s="52">
        <f t="shared" si="9"/>
        <v>7038474.4500000002</v>
      </c>
      <c r="M70" s="52">
        <f t="shared" si="9"/>
        <v>6958530.6299999999</v>
      </c>
      <c r="N70" s="52">
        <f t="shared" si="9"/>
        <v>4225477.91</v>
      </c>
      <c r="O70" s="52">
        <f t="shared" si="9"/>
        <v>79943.820000000007</v>
      </c>
      <c r="P70" s="178"/>
      <c r="Q70" s="183"/>
      <c r="T70" s="97"/>
    </row>
    <row r="71" spans="1:20" ht="27.75" customHeight="1" x14ac:dyDescent="0.2">
      <c r="A71" s="490" t="s">
        <v>50</v>
      </c>
      <c r="B71" s="491"/>
      <c r="C71" s="492"/>
      <c r="D71" s="60">
        <f t="shared" ref="D71:O71" si="10">+D13+D16+D19+D21+D22+D35+D36+D48+D53+D54</f>
        <v>11368169</v>
      </c>
      <c r="E71" s="60">
        <f t="shared" si="10"/>
        <v>11368169</v>
      </c>
      <c r="F71" s="60">
        <f t="shared" si="10"/>
        <v>7870040</v>
      </c>
      <c r="G71" s="60">
        <f t="shared" si="10"/>
        <v>0</v>
      </c>
      <c r="H71" s="60">
        <f t="shared" si="10"/>
        <v>11310914</v>
      </c>
      <c r="I71" s="60">
        <f t="shared" si="10"/>
        <v>10706999</v>
      </c>
      <c r="J71" s="60">
        <f t="shared" si="10"/>
        <v>7856175</v>
      </c>
      <c r="K71" s="60">
        <f t="shared" si="10"/>
        <v>603915</v>
      </c>
      <c r="L71" s="52">
        <f t="shared" si="10"/>
        <v>11336058.33</v>
      </c>
      <c r="M71" s="52">
        <f t="shared" si="10"/>
        <v>10728850.33</v>
      </c>
      <c r="N71" s="52">
        <f t="shared" si="10"/>
        <v>7851213.8899999997</v>
      </c>
      <c r="O71" s="52">
        <f t="shared" si="10"/>
        <v>607208.04</v>
      </c>
      <c r="P71" s="178"/>
      <c r="Q71" s="183"/>
      <c r="T71" s="97"/>
    </row>
    <row r="72" spans="1:20" ht="29.25" customHeight="1" x14ac:dyDescent="0.2">
      <c r="A72" s="490" t="s">
        <v>51</v>
      </c>
      <c r="B72" s="491"/>
      <c r="C72" s="492"/>
      <c r="D72" s="61"/>
      <c r="E72" s="61"/>
      <c r="F72" s="61"/>
      <c r="G72" s="61"/>
      <c r="H72" s="61"/>
      <c r="I72" s="61"/>
      <c r="J72" s="61"/>
      <c r="K72" s="61"/>
      <c r="L72" s="62"/>
      <c r="M72" s="62"/>
      <c r="N72" s="62"/>
      <c r="O72" s="62"/>
      <c r="P72" s="178"/>
      <c r="Q72" s="183"/>
      <c r="T72" s="97"/>
    </row>
    <row r="73" spans="1:20" ht="18" customHeight="1" x14ac:dyDescent="0.2">
      <c r="A73" s="490" t="s">
        <v>52</v>
      </c>
      <c r="B73" s="491"/>
      <c r="C73" s="492"/>
      <c r="D73" s="63">
        <f t="shared" ref="D73:O73" si="11">+D14+D17+D20</f>
        <v>745424</v>
      </c>
      <c r="E73" s="63">
        <f t="shared" si="11"/>
        <v>722979</v>
      </c>
      <c r="F73" s="63">
        <f t="shared" si="11"/>
        <v>5532</v>
      </c>
      <c r="G73" s="63">
        <f t="shared" si="11"/>
        <v>22445</v>
      </c>
      <c r="H73" s="63">
        <f t="shared" si="11"/>
        <v>750546</v>
      </c>
      <c r="I73" s="63">
        <f t="shared" si="11"/>
        <v>728101</v>
      </c>
      <c r="J73" s="63">
        <f t="shared" si="11"/>
        <v>5531</v>
      </c>
      <c r="K73" s="63">
        <f t="shared" si="11"/>
        <v>22445</v>
      </c>
      <c r="L73" s="62">
        <f t="shared" si="11"/>
        <v>725723.77999999991</v>
      </c>
      <c r="M73" s="62">
        <f t="shared" si="11"/>
        <v>706981.48999999987</v>
      </c>
      <c r="N73" s="62">
        <f t="shared" si="11"/>
        <v>29472.6</v>
      </c>
      <c r="O73" s="62">
        <f t="shared" si="11"/>
        <v>18742.29</v>
      </c>
      <c r="P73" s="178"/>
      <c r="Q73" s="183"/>
      <c r="T73" s="97"/>
    </row>
    <row r="74" spans="1:20" ht="18" customHeight="1" x14ac:dyDescent="0.2">
      <c r="A74" s="490" t="s">
        <v>53</v>
      </c>
      <c r="B74" s="491"/>
      <c r="C74" s="492"/>
      <c r="D74" s="60"/>
      <c r="E74" s="60"/>
      <c r="F74" s="60"/>
      <c r="G74" s="60"/>
      <c r="H74" s="60"/>
      <c r="I74" s="60"/>
      <c r="J74" s="60"/>
      <c r="K74" s="60"/>
      <c r="L74" s="52"/>
      <c r="M74" s="52"/>
      <c r="N74" s="52"/>
      <c r="O74" s="52"/>
      <c r="P74" s="178"/>
      <c r="Q74" s="183"/>
      <c r="T74" s="97"/>
    </row>
    <row r="75" spans="1:20" ht="18" customHeight="1" x14ac:dyDescent="0.2">
      <c r="A75" s="499" t="s">
        <v>106</v>
      </c>
      <c r="B75" s="500"/>
      <c r="C75" s="501"/>
      <c r="D75" s="64">
        <f>+D76+D77+D78+D79+D80+D81</f>
        <v>332513.34754402225</v>
      </c>
      <c r="E75" s="64">
        <f t="shared" ref="E75:O75" si="12">+E76+E77+E78+E79+E80+E81</f>
        <v>332513.34754402225</v>
      </c>
      <c r="F75" s="64">
        <f t="shared" si="12"/>
        <v>0</v>
      </c>
      <c r="G75" s="64">
        <f t="shared" si="12"/>
        <v>0</v>
      </c>
      <c r="H75" s="64">
        <f t="shared" si="12"/>
        <v>436914.11</v>
      </c>
      <c r="I75" s="64">
        <f t="shared" si="12"/>
        <v>181761.11000000002</v>
      </c>
      <c r="J75" s="64">
        <f t="shared" si="12"/>
        <v>0</v>
      </c>
      <c r="K75" s="64">
        <f t="shared" si="12"/>
        <v>255153</v>
      </c>
      <c r="L75" s="64">
        <f t="shared" si="12"/>
        <v>348297</v>
      </c>
      <c r="M75" s="64">
        <f t="shared" si="12"/>
        <v>152077</v>
      </c>
      <c r="N75" s="64">
        <f t="shared" si="12"/>
        <v>0</v>
      </c>
      <c r="O75" s="64">
        <f t="shared" si="12"/>
        <v>196220</v>
      </c>
      <c r="P75" s="178"/>
      <c r="Q75" s="183"/>
      <c r="T75" s="97"/>
    </row>
    <row r="76" spans="1:20" ht="12.75" customHeight="1" x14ac:dyDescent="0.2">
      <c r="A76" s="490" t="s">
        <v>54</v>
      </c>
      <c r="B76" s="491"/>
      <c r="C76" s="492"/>
      <c r="D76" s="60">
        <f t="shared" ref="D76:O76" si="13">+D63+D61+D50</f>
        <v>0</v>
      </c>
      <c r="E76" s="60">
        <f t="shared" si="13"/>
        <v>0</v>
      </c>
      <c r="F76" s="60">
        <f t="shared" si="13"/>
        <v>0</v>
      </c>
      <c r="G76" s="60">
        <f t="shared" si="13"/>
        <v>0</v>
      </c>
      <c r="H76" s="60">
        <f t="shared" si="13"/>
        <v>74659.110000000015</v>
      </c>
      <c r="I76" s="60">
        <f t="shared" si="13"/>
        <v>74659.110000000015</v>
      </c>
      <c r="J76" s="60">
        <f t="shared" si="13"/>
        <v>0</v>
      </c>
      <c r="K76" s="60">
        <f t="shared" si="13"/>
        <v>0</v>
      </c>
      <c r="L76" s="52">
        <f t="shared" si="13"/>
        <v>74659</v>
      </c>
      <c r="M76" s="52">
        <f t="shared" si="13"/>
        <v>74659</v>
      </c>
      <c r="N76" s="52">
        <f t="shared" si="13"/>
        <v>0</v>
      </c>
      <c r="O76" s="52">
        <f t="shared" si="13"/>
        <v>0</v>
      </c>
      <c r="P76" s="178"/>
      <c r="Q76" s="183"/>
      <c r="T76" s="97"/>
    </row>
    <row r="77" spans="1:20" x14ac:dyDescent="0.2">
      <c r="A77" s="490" t="s">
        <v>55</v>
      </c>
      <c r="B77" s="491"/>
      <c r="C77" s="492"/>
      <c r="D77" s="60">
        <f t="shared" ref="D77:O77" si="14">+D46+D40+D38</f>
        <v>238879</v>
      </c>
      <c r="E77" s="60">
        <f t="shared" si="14"/>
        <v>238879</v>
      </c>
      <c r="F77" s="60">
        <f t="shared" si="14"/>
        <v>0</v>
      </c>
      <c r="G77" s="60">
        <f t="shared" si="14"/>
        <v>0</v>
      </c>
      <c r="H77" s="60">
        <f t="shared" si="14"/>
        <v>218522</v>
      </c>
      <c r="I77" s="60">
        <f t="shared" si="14"/>
        <v>95517</v>
      </c>
      <c r="J77" s="60">
        <f t="shared" si="14"/>
        <v>0</v>
      </c>
      <c r="K77" s="60">
        <f t="shared" si="14"/>
        <v>123005</v>
      </c>
      <c r="L77" s="52">
        <f t="shared" si="14"/>
        <v>200423</v>
      </c>
      <c r="M77" s="52">
        <f t="shared" si="14"/>
        <v>77418</v>
      </c>
      <c r="N77" s="52">
        <f t="shared" si="14"/>
        <v>0</v>
      </c>
      <c r="O77" s="52">
        <f t="shared" si="14"/>
        <v>123005</v>
      </c>
      <c r="P77" s="178"/>
      <c r="Q77" s="183"/>
      <c r="T77" s="97"/>
    </row>
    <row r="78" spans="1:20" x14ac:dyDescent="0.2">
      <c r="A78" s="490" t="s">
        <v>56</v>
      </c>
      <c r="B78" s="491"/>
      <c r="C78" s="492"/>
      <c r="D78" s="60">
        <f t="shared" ref="D78:O78" si="15">+D62+D60+D49+D47+D45+D42+D39+D59+D55</f>
        <v>93634.347544022254</v>
      </c>
      <c r="E78" s="60">
        <f t="shared" si="15"/>
        <v>93634.347544022254</v>
      </c>
      <c r="F78" s="60">
        <f t="shared" si="15"/>
        <v>0</v>
      </c>
      <c r="G78" s="60">
        <f t="shared" si="15"/>
        <v>0</v>
      </c>
      <c r="H78" s="60">
        <f t="shared" si="15"/>
        <v>143733</v>
      </c>
      <c r="I78" s="60">
        <f t="shared" si="15"/>
        <v>11585</v>
      </c>
      <c r="J78" s="60">
        <f t="shared" si="15"/>
        <v>0</v>
      </c>
      <c r="K78" s="60">
        <f t="shared" si="15"/>
        <v>132148</v>
      </c>
      <c r="L78" s="52">
        <f t="shared" si="15"/>
        <v>73215</v>
      </c>
      <c r="M78" s="52">
        <f t="shared" si="15"/>
        <v>0</v>
      </c>
      <c r="N78" s="52">
        <f t="shared" si="15"/>
        <v>0</v>
      </c>
      <c r="O78" s="52">
        <f t="shared" si="15"/>
        <v>73215</v>
      </c>
      <c r="P78" s="178"/>
      <c r="Q78" s="183"/>
      <c r="T78" s="97"/>
    </row>
    <row r="79" spans="1:20" ht="12.75" customHeight="1" x14ac:dyDescent="0.2">
      <c r="A79" s="490" t="s">
        <v>57</v>
      </c>
      <c r="B79" s="491"/>
      <c r="C79" s="492"/>
      <c r="D79" s="60"/>
      <c r="E79" s="60"/>
      <c r="F79" s="60"/>
      <c r="G79" s="60"/>
      <c r="H79" s="60"/>
      <c r="I79" s="60"/>
      <c r="J79" s="60"/>
      <c r="K79" s="60"/>
      <c r="L79" s="52"/>
      <c r="M79" s="52"/>
      <c r="N79" s="52"/>
      <c r="O79" s="52"/>
      <c r="P79" s="178"/>
      <c r="Q79" s="183"/>
      <c r="T79" s="97"/>
    </row>
    <row r="80" spans="1:20" x14ac:dyDescent="0.2">
      <c r="A80" s="490" t="s">
        <v>58</v>
      </c>
      <c r="B80" s="491"/>
      <c r="C80" s="492"/>
      <c r="D80" s="60"/>
      <c r="E80" s="60"/>
      <c r="F80" s="60"/>
      <c r="G80" s="60"/>
      <c r="H80" s="60"/>
      <c r="I80" s="60"/>
      <c r="J80" s="60"/>
      <c r="K80" s="60"/>
      <c r="L80" s="52"/>
      <c r="M80" s="52"/>
      <c r="N80" s="52"/>
      <c r="O80" s="52"/>
      <c r="P80" s="178"/>
      <c r="Q80" s="183"/>
      <c r="T80" s="97"/>
    </row>
    <row r="81" spans="1:20" x14ac:dyDescent="0.2">
      <c r="A81" s="493" t="s">
        <v>59</v>
      </c>
      <c r="B81" s="494"/>
      <c r="C81" s="495"/>
      <c r="D81" s="60"/>
      <c r="E81" s="60"/>
      <c r="F81" s="60"/>
      <c r="G81" s="60"/>
      <c r="H81" s="60"/>
      <c r="I81" s="60"/>
      <c r="J81" s="60"/>
      <c r="K81" s="60"/>
      <c r="L81" s="52"/>
      <c r="M81" s="52"/>
      <c r="N81" s="52"/>
      <c r="O81" s="52"/>
      <c r="P81" s="178"/>
      <c r="Q81" s="183"/>
      <c r="T81" s="97"/>
    </row>
    <row r="82" spans="1:20" x14ac:dyDescent="0.2">
      <c r="A82" s="528" t="s">
        <v>766</v>
      </c>
      <c r="B82" s="528"/>
      <c r="C82" s="528"/>
      <c r="D82" s="528"/>
      <c r="E82" s="528"/>
      <c r="F82" s="528"/>
      <c r="G82" s="528"/>
      <c r="H82" s="528"/>
      <c r="I82" s="528"/>
      <c r="J82" s="528"/>
      <c r="K82" s="528"/>
      <c r="L82" s="528"/>
      <c r="M82" s="528"/>
      <c r="N82" s="528"/>
      <c r="O82" s="528"/>
      <c r="P82" s="178"/>
    </row>
    <row r="83" spans="1:20" x14ac:dyDescent="0.2">
      <c r="A83" s="279" t="s">
        <v>765</v>
      </c>
      <c r="B83" s="279"/>
      <c r="C83" s="15"/>
      <c r="D83" s="16"/>
      <c r="E83" s="16"/>
      <c r="F83" s="16"/>
      <c r="G83" s="16"/>
      <c r="H83" s="16"/>
      <c r="I83" s="16"/>
      <c r="J83" s="16"/>
      <c r="K83" s="16"/>
      <c r="L83" s="16"/>
      <c r="M83" s="16"/>
      <c r="N83" s="16"/>
      <c r="O83" s="16"/>
    </row>
  </sheetData>
  <mergeCells count="123">
    <mergeCell ref="A82:O82"/>
    <mergeCell ref="A9:B9"/>
    <mergeCell ref="Q1:S1"/>
    <mergeCell ref="A2:S2"/>
    <mergeCell ref="K6:K8"/>
    <mergeCell ref="N3:O3"/>
    <mergeCell ref="E6:F6"/>
    <mergeCell ref="I5:K5"/>
    <mergeCell ref="H4:K4"/>
    <mergeCell ref="F7:F8"/>
    <mergeCell ref="P4:R4"/>
    <mergeCell ref="S4:S8"/>
    <mergeCell ref="P5:P8"/>
    <mergeCell ref="Q5:Q8"/>
    <mergeCell ref="R5:R8"/>
    <mergeCell ref="L4:O4"/>
    <mergeCell ref="A26:O26"/>
    <mergeCell ref="A11:O11"/>
    <mergeCell ref="L5:L8"/>
    <mergeCell ref="A4:A8"/>
    <mergeCell ref="B4:B8"/>
    <mergeCell ref="G6:G8"/>
    <mergeCell ref="C4:C8"/>
    <mergeCell ref="O6:O8"/>
    <mergeCell ref="M6:N6"/>
    <mergeCell ref="H5:H8"/>
    <mergeCell ref="A33:O33"/>
    <mergeCell ref="B15:B17"/>
    <mergeCell ref="A18:A20"/>
    <mergeCell ref="B18:B20"/>
    <mergeCell ref="A10:O10"/>
    <mergeCell ref="D5:D8"/>
    <mergeCell ref="I7:I8"/>
    <mergeCell ref="J7:J8"/>
    <mergeCell ref="A12:A14"/>
    <mergeCell ref="B12:B14"/>
    <mergeCell ref="D4:G4"/>
    <mergeCell ref="N7:N8"/>
    <mergeCell ref="E7:E8"/>
    <mergeCell ref="M5:O5"/>
    <mergeCell ref="M7:M8"/>
    <mergeCell ref="E5:G5"/>
    <mergeCell ref="I6:J6"/>
    <mergeCell ref="A36:A37"/>
    <mergeCell ref="B36:B37"/>
    <mergeCell ref="A79:C79"/>
    <mergeCell ref="B60:B61"/>
    <mergeCell ref="A60:A61"/>
    <mergeCell ref="A69:C69"/>
    <mergeCell ref="A70:C70"/>
    <mergeCell ref="B62:B63"/>
    <mergeCell ref="A77:C77"/>
    <mergeCell ref="A78:C78"/>
    <mergeCell ref="A80:C80"/>
    <mergeCell ref="A81:C81"/>
    <mergeCell ref="A34:O34"/>
    <mergeCell ref="A71:C71"/>
    <mergeCell ref="A72:C72"/>
    <mergeCell ref="A73:C73"/>
    <mergeCell ref="A74:C74"/>
    <mergeCell ref="B54:B56"/>
    <mergeCell ref="A75:C75"/>
    <mergeCell ref="A76:C76"/>
    <mergeCell ref="A67:C67"/>
    <mergeCell ref="B58:B59"/>
    <mergeCell ref="A58:A59"/>
    <mergeCell ref="A45:A46"/>
    <mergeCell ref="B45:B46"/>
    <mergeCell ref="A62:A63"/>
    <mergeCell ref="A54:A56"/>
    <mergeCell ref="P16:P17"/>
    <mergeCell ref="Q16:Q17"/>
    <mergeCell ref="P54:P56"/>
    <mergeCell ref="P58:P59"/>
    <mergeCell ref="A47:A48"/>
    <mergeCell ref="B47:B48"/>
    <mergeCell ref="P45:P46"/>
    <mergeCell ref="P47:P48"/>
    <mergeCell ref="Q54:Q56"/>
    <mergeCell ref="Q58:Q59"/>
    <mergeCell ref="R16:R17"/>
    <mergeCell ref="B39:B41"/>
    <mergeCell ref="A39:A41"/>
    <mergeCell ref="B49:B51"/>
    <mergeCell ref="A49:A51"/>
    <mergeCell ref="A15:A17"/>
    <mergeCell ref="A25:O25"/>
    <mergeCell ref="P39:P41"/>
    <mergeCell ref="Q39:Q41"/>
    <mergeCell ref="R39:R41"/>
    <mergeCell ref="S18:S20"/>
    <mergeCell ref="S16:S17"/>
    <mergeCell ref="S12:S15"/>
    <mergeCell ref="S36:S37"/>
    <mergeCell ref="P36:P37"/>
    <mergeCell ref="Q36:Q37"/>
    <mergeCell ref="R36:R37"/>
    <mergeCell ref="P18:P20"/>
    <mergeCell ref="Q18:Q20"/>
    <mergeCell ref="R18:R20"/>
    <mergeCell ref="P49:P51"/>
    <mergeCell ref="R45:R46"/>
    <mergeCell ref="R47:R48"/>
    <mergeCell ref="R49:R51"/>
    <mergeCell ref="Q45:Q46"/>
    <mergeCell ref="Q47:Q48"/>
    <mergeCell ref="Q49:Q51"/>
    <mergeCell ref="S39:S41"/>
    <mergeCell ref="S49:S51"/>
    <mergeCell ref="S54:S56"/>
    <mergeCell ref="S58:S59"/>
    <mergeCell ref="R54:R56"/>
    <mergeCell ref="R58:R59"/>
    <mergeCell ref="S45:S46"/>
    <mergeCell ref="S47:S48"/>
    <mergeCell ref="S60:S61"/>
    <mergeCell ref="P60:P61"/>
    <mergeCell ref="P62:P63"/>
    <mergeCell ref="S62:S63"/>
    <mergeCell ref="Q60:Q61"/>
    <mergeCell ref="Q62:Q63"/>
    <mergeCell ref="R62:R63"/>
    <mergeCell ref="R60:R61"/>
  </mergeCells>
  <phoneticPr fontId="4" type="noConversion"/>
  <pageMargins left="0.39370078740157483" right="0.39370078740157483" top="0.39370078740157483" bottom="0.39370078740157483" header="0" footer="0"/>
  <pageSetup paperSize="9" scale="69"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43"/>
  <sheetViews>
    <sheetView zoomScale="130" zoomScaleNormal="130" workbookViewId="0">
      <pane ySplit="8" topLeftCell="A9" activePane="bottomLeft" state="frozen"/>
      <selection pane="bottomLeft" activeCell="B4" sqref="B4:B8"/>
    </sheetView>
  </sheetViews>
  <sheetFormatPr defaultRowHeight="12.75" x14ac:dyDescent="0.2"/>
  <cols>
    <col min="1" max="1" width="4.28515625" style="10" customWidth="1"/>
    <col min="2" max="2" width="25.5703125" style="10" customWidth="1"/>
    <col min="3" max="3" width="7.7109375" style="10" customWidth="1"/>
    <col min="4" max="4" width="7.5703125" style="10" customWidth="1"/>
    <col min="5" max="5" width="7.85546875" style="10" customWidth="1"/>
    <col min="6" max="6" width="5.28515625" style="10" customWidth="1"/>
    <col min="7" max="7" width="3.85546875" style="10" customWidth="1"/>
    <col min="8" max="9" width="8.28515625" style="10" customWidth="1"/>
    <col min="10" max="11" width="4.42578125" style="10" customWidth="1"/>
    <col min="12" max="12" width="7.42578125" style="40" customWidth="1"/>
    <col min="13" max="13" width="7.5703125" style="40" customWidth="1"/>
    <col min="14" max="14" width="7.140625" style="40" customWidth="1"/>
    <col min="15" max="15" width="6.85546875" style="40" customWidth="1"/>
    <col min="16" max="16" width="17.7109375" style="10" customWidth="1"/>
    <col min="17" max="17" width="5.140625" customWidth="1"/>
    <col min="18" max="18" width="4.7109375" customWidth="1"/>
    <col min="19" max="19" width="28.140625" style="176" customWidth="1"/>
  </cols>
  <sheetData>
    <row r="1" spans="1:28" s="15" customFormat="1" ht="42" customHeight="1" x14ac:dyDescent="0.2">
      <c r="A1" s="9"/>
      <c r="B1" s="9"/>
      <c r="C1" s="2"/>
      <c r="D1" s="9"/>
      <c r="E1" s="9"/>
      <c r="F1" s="9"/>
      <c r="G1" s="9"/>
      <c r="H1" s="9"/>
      <c r="I1" s="9"/>
      <c r="J1" s="9"/>
      <c r="K1" s="9"/>
      <c r="L1" s="130"/>
      <c r="M1" s="130"/>
      <c r="N1" s="130"/>
      <c r="O1" s="130"/>
      <c r="P1" s="131"/>
      <c r="Q1" s="764" t="s">
        <v>438</v>
      </c>
      <c r="R1" s="764"/>
      <c r="S1" s="764"/>
      <c r="T1" s="9"/>
      <c r="U1" s="9"/>
      <c r="V1" s="9"/>
      <c r="W1" s="9"/>
      <c r="X1" s="9"/>
      <c r="Y1" s="9"/>
      <c r="Z1" s="9"/>
      <c r="AA1" s="9"/>
      <c r="AB1" s="9"/>
    </row>
    <row r="2" spans="1:28" s="15" customFormat="1" ht="33.75" customHeight="1" x14ac:dyDescent="0.25">
      <c r="A2" s="649" t="s">
        <v>854</v>
      </c>
      <c r="B2" s="649"/>
      <c r="C2" s="649"/>
      <c r="D2" s="649"/>
      <c r="E2" s="649"/>
      <c r="F2" s="649"/>
      <c r="G2" s="649"/>
      <c r="H2" s="649"/>
      <c r="I2" s="649"/>
      <c r="J2" s="649"/>
      <c r="K2" s="649"/>
      <c r="L2" s="649"/>
      <c r="M2" s="649"/>
      <c r="N2" s="649"/>
      <c r="O2" s="649"/>
      <c r="P2" s="649"/>
      <c r="Q2" s="649"/>
      <c r="R2" s="649"/>
      <c r="S2" s="649"/>
      <c r="T2" s="9"/>
      <c r="U2" s="9"/>
      <c r="V2" s="9"/>
      <c r="W2" s="9"/>
      <c r="X2" s="9"/>
      <c r="Y2" s="9"/>
      <c r="Z2" s="9"/>
      <c r="AA2" s="9"/>
      <c r="AB2" s="9"/>
    </row>
    <row r="3" spans="1:28" s="17" customFormat="1" x14ac:dyDescent="0.2">
      <c r="A3" s="560"/>
      <c r="B3" s="560"/>
      <c r="C3" s="560"/>
      <c r="D3" s="560"/>
      <c r="E3" s="560"/>
      <c r="F3" s="560"/>
      <c r="G3" s="560"/>
      <c r="H3" s="560"/>
      <c r="I3" s="560"/>
      <c r="J3" s="560"/>
      <c r="K3" s="560"/>
      <c r="L3" s="560"/>
      <c r="M3" s="560"/>
      <c r="N3" s="560"/>
      <c r="O3" s="560"/>
      <c r="P3"/>
      <c r="Q3"/>
      <c r="R3"/>
      <c r="S3" s="176"/>
    </row>
    <row r="4" spans="1:28" s="17" customFormat="1" ht="29.25" customHeight="1" x14ac:dyDescent="0.2">
      <c r="A4" s="512" t="s">
        <v>168</v>
      </c>
      <c r="B4" s="513" t="s">
        <v>166</v>
      </c>
      <c r="C4" s="514" t="s">
        <v>167</v>
      </c>
      <c r="D4" s="504" t="s">
        <v>768</v>
      </c>
      <c r="E4" s="504"/>
      <c r="F4" s="504"/>
      <c r="G4" s="504"/>
      <c r="H4" s="534" t="s">
        <v>769</v>
      </c>
      <c r="I4" s="535"/>
      <c r="J4" s="535"/>
      <c r="K4" s="536"/>
      <c r="L4" s="504" t="s">
        <v>770</v>
      </c>
      <c r="M4" s="504"/>
      <c r="N4" s="504"/>
      <c r="O4" s="504"/>
      <c r="P4" s="615" t="s">
        <v>427</v>
      </c>
      <c r="Q4" s="615"/>
      <c r="R4" s="615"/>
      <c r="S4" s="516" t="s">
        <v>428</v>
      </c>
    </row>
    <row r="5" spans="1:28" ht="12.75" customHeight="1" x14ac:dyDescent="0.2">
      <c r="A5" s="512"/>
      <c r="B5" s="513"/>
      <c r="C5" s="514"/>
      <c r="D5" s="505" t="s">
        <v>112</v>
      </c>
      <c r="E5" s="504" t="s">
        <v>113</v>
      </c>
      <c r="F5" s="504"/>
      <c r="G5" s="504"/>
      <c r="H5" s="505" t="s">
        <v>112</v>
      </c>
      <c r="I5" s="506" t="s">
        <v>113</v>
      </c>
      <c r="J5" s="507"/>
      <c r="K5" s="508"/>
      <c r="L5" s="505" t="s">
        <v>112</v>
      </c>
      <c r="M5" s="506" t="s">
        <v>113</v>
      </c>
      <c r="N5" s="507"/>
      <c r="O5" s="508"/>
      <c r="P5" s="615" t="s">
        <v>429</v>
      </c>
      <c r="Q5" s="735" t="s">
        <v>430</v>
      </c>
      <c r="R5" s="729" t="s">
        <v>431</v>
      </c>
      <c r="S5" s="517"/>
    </row>
    <row r="6" spans="1:28" ht="12.75" customHeight="1" x14ac:dyDescent="0.2">
      <c r="A6" s="512"/>
      <c r="B6" s="513"/>
      <c r="C6" s="514"/>
      <c r="D6" s="505"/>
      <c r="E6" s="504" t="s">
        <v>114</v>
      </c>
      <c r="F6" s="504"/>
      <c r="G6" s="505" t="s">
        <v>243</v>
      </c>
      <c r="H6" s="505"/>
      <c r="I6" s="504" t="s">
        <v>114</v>
      </c>
      <c r="J6" s="504"/>
      <c r="K6" s="505" t="s">
        <v>243</v>
      </c>
      <c r="L6" s="505"/>
      <c r="M6" s="504" t="s">
        <v>114</v>
      </c>
      <c r="N6" s="504"/>
      <c r="O6" s="505" t="s">
        <v>243</v>
      </c>
      <c r="P6" s="615"/>
      <c r="Q6" s="735"/>
      <c r="R6" s="729"/>
      <c r="S6" s="517"/>
    </row>
    <row r="7" spans="1:28" ht="33" customHeight="1" x14ac:dyDescent="0.2">
      <c r="A7" s="512"/>
      <c r="B7" s="513"/>
      <c r="C7" s="514"/>
      <c r="D7" s="505"/>
      <c r="E7" s="505" t="s">
        <v>163</v>
      </c>
      <c r="F7" s="505" t="s">
        <v>115</v>
      </c>
      <c r="G7" s="505"/>
      <c r="H7" s="505"/>
      <c r="I7" s="505" t="s">
        <v>163</v>
      </c>
      <c r="J7" s="505" t="s">
        <v>115</v>
      </c>
      <c r="K7" s="505"/>
      <c r="L7" s="505"/>
      <c r="M7" s="505" t="s">
        <v>163</v>
      </c>
      <c r="N7" s="505" t="s">
        <v>115</v>
      </c>
      <c r="O7" s="505"/>
      <c r="P7" s="615"/>
      <c r="Q7" s="735"/>
      <c r="R7" s="729"/>
      <c r="S7" s="517"/>
    </row>
    <row r="8" spans="1:28" ht="43.5" customHeight="1" x14ac:dyDescent="0.2">
      <c r="A8" s="512"/>
      <c r="B8" s="513"/>
      <c r="C8" s="514"/>
      <c r="D8" s="505"/>
      <c r="E8" s="505"/>
      <c r="F8" s="505"/>
      <c r="G8" s="505"/>
      <c r="H8" s="505"/>
      <c r="I8" s="505"/>
      <c r="J8" s="505"/>
      <c r="K8" s="505"/>
      <c r="L8" s="505"/>
      <c r="M8" s="505"/>
      <c r="N8" s="505"/>
      <c r="O8" s="505"/>
      <c r="P8" s="615"/>
      <c r="Q8" s="735"/>
      <c r="R8" s="729"/>
      <c r="S8" s="518"/>
    </row>
    <row r="9" spans="1:28" ht="30.75" customHeight="1" x14ac:dyDescent="0.2">
      <c r="A9" s="613" t="s">
        <v>36</v>
      </c>
      <c r="B9" s="613"/>
      <c r="C9" s="613"/>
      <c r="D9" s="134">
        <f>+D27</f>
        <v>157842.91010194627</v>
      </c>
      <c r="E9" s="134">
        <f t="shared" ref="E9:O9" si="0">+E27</f>
        <v>157842.91010194627</v>
      </c>
      <c r="F9" s="134">
        <f t="shared" si="0"/>
        <v>0</v>
      </c>
      <c r="G9" s="134">
        <f t="shared" si="0"/>
        <v>0</v>
      </c>
      <c r="H9" s="134">
        <f t="shared" si="0"/>
        <v>157842.20667284523</v>
      </c>
      <c r="I9" s="134">
        <f t="shared" si="0"/>
        <v>157842.20667284523</v>
      </c>
      <c r="J9" s="134">
        <f t="shared" si="0"/>
        <v>0</v>
      </c>
      <c r="K9" s="134">
        <f t="shared" si="0"/>
        <v>0</v>
      </c>
      <c r="L9" s="134">
        <f t="shared" si="0"/>
        <v>108291</v>
      </c>
      <c r="M9" s="134">
        <f t="shared" si="0"/>
        <v>108291</v>
      </c>
      <c r="N9" s="134">
        <f t="shared" si="0"/>
        <v>0</v>
      </c>
      <c r="O9" s="134">
        <f t="shared" si="0"/>
        <v>0</v>
      </c>
      <c r="P9" s="161"/>
      <c r="Q9" s="355"/>
      <c r="R9" s="355"/>
      <c r="S9" s="198"/>
    </row>
    <row r="10" spans="1:28" ht="20.25" customHeight="1" x14ac:dyDescent="0.2">
      <c r="A10" s="602" t="s">
        <v>17</v>
      </c>
      <c r="B10" s="602"/>
      <c r="C10" s="602"/>
      <c r="D10" s="602"/>
      <c r="E10" s="602"/>
      <c r="F10" s="602"/>
      <c r="G10" s="602"/>
      <c r="H10" s="602"/>
      <c r="I10" s="602"/>
      <c r="J10" s="602"/>
      <c r="K10" s="602"/>
      <c r="L10" s="602"/>
      <c r="M10" s="602"/>
      <c r="N10" s="602"/>
      <c r="O10" s="602"/>
      <c r="P10" s="12"/>
      <c r="Q10" s="356"/>
      <c r="R10" s="356"/>
      <c r="S10" s="1"/>
    </row>
    <row r="11" spans="1:28" ht="21" customHeight="1" x14ac:dyDescent="0.2">
      <c r="A11" s="602" t="s">
        <v>18</v>
      </c>
      <c r="B11" s="602"/>
      <c r="C11" s="602"/>
      <c r="D11" s="602"/>
      <c r="E11" s="602"/>
      <c r="F11" s="602"/>
      <c r="G11" s="602"/>
      <c r="H11" s="602"/>
      <c r="I11" s="602"/>
      <c r="J11" s="602"/>
      <c r="K11" s="602"/>
      <c r="L11" s="602"/>
      <c r="M11" s="602"/>
      <c r="N11" s="602"/>
      <c r="O11" s="602"/>
      <c r="P11" s="12"/>
      <c r="Q11" s="356"/>
      <c r="R11" s="356"/>
      <c r="S11" s="1"/>
    </row>
    <row r="12" spans="1:28" ht="103.5" customHeight="1" x14ac:dyDescent="0.2">
      <c r="A12" s="509" t="s">
        <v>142</v>
      </c>
      <c r="B12" s="576" t="s">
        <v>368</v>
      </c>
      <c r="C12" s="1" t="s">
        <v>169</v>
      </c>
      <c r="D12" s="55">
        <v>14481.00092678406</v>
      </c>
      <c r="E12" s="55">
        <v>14481.00092678406</v>
      </c>
      <c r="F12" s="55">
        <v>0</v>
      </c>
      <c r="G12" s="55">
        <v>0</v>
      </c>
      <c r="H12" s="55">
        <v>14481</v>
      </c>
      <c r="I12" s="95">
        <v>14481</v>
      </c>
      <c r="J12" s="95">
        <v>0</v>
      </c>
      <c r="K12" s="95">
        <v>0</v>
      </c>
      <c r="L12" s="71">
        <v>14481</v>
      </c>
      <c r="M12" s="52">
        <v>14481</v>
      </c>
      <c r="N12" s="52">
        <v>0</v>
      </c>
      <c r="O12" s="52">
        <v>0</v>
      </c>
      <c r="P12" s="455" t="s">
        <v>723</v>
      </c>
      <c r="Q12" s="457">
        <v>590</v>
      </c>
      <c r="R12" s="762">
        <v>518</v>
      </c>
      <c r="S12" s="445" t="s">
        <v>786</v>
      </c>
    </row>
    <row r="13" spans="1:28" ht="86.25" customHeight="1" x14ac:dyDescent="0.2">
      <c r="A13" s="509"/>
      <c r="B13" s="576"/>
      <c r="C13" s="1" t="s">
        <v>87</v>
      </c>
      <c r="D13" s="55">
        <v>34754.402224281745</v>
      </c>
      <c r="E13" s="55">
        <v>34754.402224281745</v>
      </c>
      <c r="F13" s="55">
        <v>0</v>
      </c>
      <c r="G13" s="55">
        <v>0</v>
      </c>
      <c r="H13" s="55">
        <v>34754</v>
      </c>
      <c r="I13" s="95">
        <v>34754</v>
      </c>
      <c r="J13" s="95">
        <v>0</v>
      </c>
      <c r="K13" s="95">
        <v>0</v>
      </c>
      <c r="L13" s="52">
        <v>39155</v>
      </c>
      <c r="M13" s="52">
        <v>39155</v>
      </c>
      <c r="N13" s="52">
        <v>0</v>
      </c>
      <c r="O13" s="52">
        <v>0</v>
      </c>
      <c r="P13" s="455"/>
      <c r="Q13" s="457"/>
      <c r="R13" s="763"/>
      <c r="S13" s="447"/>
    </row>
    <row r="14" spans="1:28" ht="123" customHeight="1" x14ac:dyDescent="0.2">
      <c r="A14" s="79" t="s">
        <v>143</v>
      </c>
      <c r="B14" s="31" t="s">
        <v>869</v>
      </c>
      <c r="C14" s="109" t="s">
        <v>19</v>
      </c>
      <c r="D14" s="110">
        <v>86886.005560704361</v>
      </c>
      <c r="E14" s="110">
        <v>86886.005560704361</v>
      </c>
      <c r="F14" s="110">
        <v>0</v>
      </c>
      <c r="G14" s="110">
        <v>0</v>
      </c>
      <c r="H14" s="110">
        <v>86886.005560704361</v>
      </c>
      <c r="I14" s="110">
        <v>86886.005560704361</v>
      </c>
      <c r="J14" s="110">
        <v>0</v>
      </c>
      <c r="K14" s="110">
        <v>0</v>
      </c>
      <c r="L14" s="292">
        <v>43786</v>
      </c>
      <c r="M14" s="292">
        <v>43786</v>
      </c>
      <c r="N14" s="292">
        <v>0</v>
      </c>
      <c r="O14" s="292">
        <v>0</v>
      </c>
      <c r="P14" s="396" t="s">
        <v>724</v>
      </c>
      <c r="Q14" s="392">
        <v>4</v>
      </c>
      <c r="R14" s="248">
        <v>2</v>
      </c>
      <c r="S14" s="1" t="s">
        <v>725</v>
      </c>
    </row>
    <row r="15" spans="1:28" x14ac:dyDescent="0.2">
      <c r="A15" s="26"/>
      <c r="B15" s="21" t="s">
        <v>163</v>
      </c>
      <c r="C15" s="1"/>
      <c r="D15" s="106">
        <f>SUM(D12:D14)</f>
        <v>136121.40871177017</v>
      </c>
      <c r="E15" s="106">
        <f t="shared" ref="E15:O15" si="1">SUM(E12:E14)</f>
        <v>136121.40871177017</v>
      </c>
      <c r="F15" s="106">
        <f t="shared" si="1"/>
        <v>0</v>
      </c>
      <c r="G15" s="106">
        <f t="shared" si="1"/>
        <v>0</v>
      </c>
      <c r="H15" s="106">
        <f t="shared" si="1"/>
        <v>136121.00556070436</v>
      </c>
      <c r="I15" s="106">
        <f t="shared" si="1"/>
        <v>136121.00556070436</v>
      </c>
      <c r="J15" s="106">
        <f t="shared" si="1"/>
        <v>0</v>
      </c>
      <c r="K15" s="106">
        <f t="shared" si="1"/>
        <v>0</v>
      </c>
      <c r="L15" s="65">
        <f t="shared" si="1"/>
        <v>97422</v>
      </c>
      <c r="M15" s="65">
        <f t="shared" si="1"/>
        <v>97422</v>
      </c>
      <c r="N15" s="65">
        <f t="shared" si="1"/>
        <v>0</v>
      </c>
      <c r="O15" s="65">
        <f t="shared" si="1"/>
        <v>0</v>
      </c>
      <c r="P15" s="12"/>
      <c r="Q15" s="356"/>
      <c r="R15" s="356"/>
      <c r="S15" s="1"/>
    </row>
    <row r="16" spans="1:28" x14ac:dyDescent="0.2">
      <c r="A16" s="26"/>
      <c r="B16" s="21" t="s">
        <v>157</v>
      </c>
      <c r="C16" s="29"/>
      <c r="D16" s="107">
        <f>+D15</f>
        <v>136121.40871177017</v>
      </c>
      <c r="E16" s="107">
        <f t="shared" ref="E16:O16" si="2">+E15</f>
        <v>136121.40871177017</v>
      </c>
      <c r="F16" s="107">
        <f t="shared" si="2"/>
        <v>0</v>
      </c>
      <c r="G16" s="107">
        <f t="shared" si="2"/>
        <v>0</v>
      </c>
      <c r="H16" s="107">
        <f t="shared" si="2"/>
        <v>136121.00556070436</v>
      </c>
      <c r="I16" s="107">
        <f t="shared" si="2"/>
        <v>136121.00556070436</v>
      </c>
      <c r="J16" s="107">
        <f t="shared" si="2"/>
        <v>0</v>
      </c>
      <c r="K16" s="107">
        <f t="shared" si="2"/>
        <v>0</v>
      </c>
      <c r="L16" s="283">
        <f t="shared" si="2"/>
        <v>97422</v>
      </c>
      <c r="M16" s="283">
        <f t="shared" si="2"/>
        <v>97422</v>
      </c>
      <c r="N16" s="283">
        <f t="shared" si="2"/>
        <v>0</v>
      </c>
      <c r="O16" s="283">
        <f t="shared" si="2"/>
        <v>0</v>
      </c>
      <c r="P16" s="12"/>
      <c r="Q16" s="356"/>
      <c r="R16" s="356"/>
      <c r="S16" s="1"/>
    </row>
    <row r="17" spans="1:22" ht="14.25" customHeight="1" x14ac:dyDescent="0.2">
      <c r="A17" s="759" t="s">
        <v>369</v>
      </c>
      <c r="B17" s="760"/>
      <c r="C17" s="760"/>
      <c r="D17" s="760"/>
      <c r="E17" s="760"/>
      <c r="F17" s="760"/>
      <c r="G17" s="760"/>
      <c r="H17" s="760"/>
      <c r="I17" s="760"/>
      <c r="J17" s="760"/>
      <c r="K17" s="760"/>
      <c r="L17" s="760"/>
      <c r="M17" s="760"/>
      <c r="N17" s="760"/>
      <c r="O17" s="761"/>
      <c r="P17" s="12"/>
      <c r="Q17" s="356"/>
      <c r="R17" s="356"/>
      <c r="S17" s="1"/>
    </row>
    <row r="18" spans="1:22" ht="15.75" customHeight="1" x14ac:dyDescent="0.2">
      <c r="A18" s="759" t="s">
        <v>370</v>
      </c>
      <c r="B18" s="760"/>
      <c r="C18" s="760"/>
      <c r="D18" s="760"/>
      <c r="E18" s="760"/>
      <c r="F18" s="760"/>
      <c r="G18" s="760"/>
      <c r="H18" s="760"/>
      <c r="I18" s="760"/>
      <c r="J18" s="760"/>
      <c r="K18" s="760"/>
      <c r="L18" s="760"/>
      <c r="M18" s="760"/>
      <c r="N18" s="760"/>
      <c r="O18" s="761"/>
      <c r="P18" s="12"/>
      <c r="Q18" s="356"/>
      <c r="R18" s="356"/>
      <c r="S18" s="1"/>
    </row>
    <row r="19" spans="1:22" ht="84" customHeight="1" x14ac:dyDescent="0.2">
      <c r="A19" s="22" t="s">
        <v>142</v>
      </c>
      <c r="B19" s="157" t="s">
        <v>371</v>
      </c>
      <c r="C19" s="5" t="s">
        <v>169</v>
      </c>
      <c r="D19" s="108">
        <v>4344.3002780352181</v>
      </c>
      <c r="E19" s="108">
        <v>4344.3002780352181</v>
      </c>
      <c r="F19" s="108">
        <v>0</v>
      </c>
      <c r="G19" s="108">
        <v>0</v>
      </c>
      <c r="H19" s="108">
        <v>4344</v>
      </c>
      <c r="I19" s="61">
        <v>4344</v>
      </c>
      <c r="J19" s="61">
        <v>0</v>
      </c>
      <c r="K19" s="61">
        <v>0</v>
      </c>
      <c r="L19" s="52">
        <v>0</v>
      </c>
      <c r="M19" s="52">
        <v>0</v>
      </c>
      <c r="N19" s="52">
        <v>0</v>
      </c>
      <c r="O19" s="52">
        <v>0</v>
      </c>
      <c r="P19" s="5" t="s">
        <v>571</v>
      </c>
      <c r="Q19" s="1">
        <v>4</v>
      </c>
      <c r="R19" s="1">
        <v>2</v>
      </c>
      <c r="S19" s="396" t="s">
        <v>726</v>
      </c>
    </row>
    <row r="20" spans="1:22" ht="17.25" customHeight="1" x14ac:dyDescent="0.2">
      <c r="A20" s="3"/>
      <c r="B20" s="4" t="s">
        <v>163</v>
      </c>
      <c r="C20" s="5"/>
      <c r="D20" s="100">
        <f>+D19</f>
        <v>4344.3002780352181</v>
      </c>
      <c r="E20" s="100">
        <f t="shared" ref="E20:O21" si="3">+E19</f>
        <v>4344.3002780352181</v>
      </c>
      <c r="F20" s="100">
        <f t="shared" si="3"/>
        <v>0</v>
      </c>
      <c r="G20" s="100">
        <f t="shared" si="3"/>
        <v>0</v>
      </c>
      <c r="H20" s="100">
        <f t="shared" si="3"/>
        <v>4344</v>
      </c>
      <c r="I20" s="100">
        <f t="shared" si="3"/>
        <v>4344</v>
      </c>
      <c r="J20" s="100">
        <f t="shared" si="3"/>
        <v>0</v>
      </c>
      <c r="K20" s="100">
        <f t="shared" si="3"/>
        <v>0</v>
      </c>
      <c r="L20" s="87">
        <f t="shared" si="3"/>
        <v>0</v>
      </c>
      <c r="M20" s="87">
        <f t="shared" si="3"/>
        <v>0</v>
      </c>
      <c r="N20" s="87">
        <f t="shared" si="3"/>
        <v>0</v>
      </c>
      <c r="O20" s="87">
        <f t="shared" si="3"/>
        <v>0</v>
      </c>
      <c r="P20" s="5"/>
      <c r="Q20" s="1"/>
      <c r="R20" s="1"/>
      <c r="S20" s="1"/>
    </row>
    <row r="21" spans="1:22" ht="17.25" customHeight="1" x14ac:dyDescent="0.2">
      <c r="A21" s="3"/>
      <c r="B21" s="4" t="s">
        <v>158</v>
      </c>
      <c r="C21" s="5"/>
      <c r="D21" s="100">
        <f>+D20</f>
        <v>4344.3002780352181</v>
      </c>
      <c r="E21" s="100">
        <f t="shared" si="3"/>
        <v>4344.3002780352181</v>
      </c>
      <c r="F21" s="100">
        <f t="shared" si="3"/>
        <v>0</v>
      </c>
      <c r="G21" s="100">
        <f t="shared" si="3"/>
        <v>0</v>
      </c>
      <c r="H21" s="100">
        <f t="shared" si="3"/>
        <v>4344</v>
      </c>
      <c r="I21" s="100">
        <f t="shared" si="3"/>
        <v>4344</v>
      </c>
      <c r="J21" s="100">
        <f t="shared" si="3"/>
        <v>0</v>
      </c>
      <c r="K21" s="100">
        <f t="shared" si="3"/>
        <v>0</v>
      </c>
      <c r="L21" s="87">
        <f t="shared" si="3"/>
        <v>0</v>
      </c>
      <c r="M21" s="87">
        <f t="shared" si="3"/>
        <v>0</v>
      </c>
      <c r="N21" s="87">
        <f t="shared" si="3"/>
        <v>0</v>
      </c>
      <c r="O21" s="87">
        <f t="shared" si="3"/>
        <v>0</v>
      </c>
      <c r="P21" s="5"/>
      <c r="Q21" s="1"/>
      <c r="R21" s="1"/>
      <c r="S21" s="1"/>
    </row>
    <row r="22" spans="1:22" ht="15.75" customHeight="1" x14ac:dyDescent="0.2">
      <c r="A22" s="759" t="s">
        <v>372</v>
      </c>
      <c r="B22" s="760"/>
      <c r="C22" s="760"/>
      <c r="D22" s="760"/>
      <c r="E22" s="760"/>
      <c r="F22" s="760"/>
      <c r="G22" s="760"/>
      <c r="H22" s="760"/>
      <c r="I22" s="760"/>
      <c r="J22" s="760"/>
      <c r="K22" s="760"/>
      <c r="L22" s="760"/>
      <c r="M22" s="760"/>
      <c r="N22" s="760"/>
      <c r="O22" s="761"/>
      <c r="P22" s="5"/>
      <c r="Q22" s="1"/>
      <c r="R22" s="1"/>
      <c r="S22" s="1"/>
    </row>
    <row r="23" spans="1:22" ht="16.5" customHeight="1" x14ac:dyDescent="0.2">
      <c r="A23" s="759" t="s">
        <v>373</v>
      </c>
      <c r="B23" s="760"/>
      <c r="C23" s="760"/>
      <c r="D23" s="760"/>
      <c r="E23" s="760"/>
      <c r="F23" s="760"/>
      <c r="G23" s="760"/>
      <c r="H23" s="760"/>
      <c r="I23" s="760"/>
      <c r="J23" s="760"/>
      <c r="K23" s="760"/>
      <c r="L23" s="760"/>
      <c r="M23" s="760"/>
      <c r="N23" s="760"/>
      <c r="O23" s="761"/>
      <c r="P23" s="5"/>
      <c r="Q23" s="1"/>
      <c r="R23" s="1"/>
      <c r="S23" s="1"/>
    </row>
    <row r="24" spans="1:22" ht="141" customHeight="1" x14ac:dyDescent="0.2">
      <c r="A24" s="22" t="s">
        <v>142</v>
      </c>
      <c r="B24" s="27" t="s">
        <v>374</v>
      </c>
      <c r="C24" s="5" t="s">
        <v>87</v>
      </c>
      <c r="D24" s="108">
        <v>17377.201112140872</v>
      </c>
      <c r="E24" s="108">
        <v>17377.201112140872</v>
      </c>
      <c r="F24" s="108">
        <v>0</v>
      </c>
      <c r="G24" s="108">
        <v>0</v>
      </c>
      <c r="H24" s="108">
        <v>17377.201112140872</v>
      </c>
      <c r="I24" s="61">
        <v>17377.201112140872</v>
      </c>
      <c r="J24" s="61">
        <v>0</v>
      </c>
      <c r="K24" s="61">
        <v>0</v>
      </c>
      <c r="L24" s="52">
        <v>10869</v>
      </c>
      <c r="M24" s="52">
        <v>10869</v>
      </c>
      <c r="N24" s="52">
        <v>0</v>
      </c>
      <c r="O24" s="52">
        <v>0</v>
      </c>
      <c r="P24" s="297" t="s">
        <v>883</v>
      </c>
      <c r="Q24" s="396">
        <v>4</v>
      </c>
      <c r="R24" s="396">
        <v>2</v>
      </c>
      <c r="S24" s="396" t="s">
        <v>780</v>
      </c>
    </row>
    <row r="25" spans="1:22" x14ac:dyDescent="0.2">
      <c r="A25" s="3"/>
      <c r="B25" s="4" t="s">
        <v>163</v>
      </c>
      <c r="C25" s="5"/>
      <c r="D25" s="100">
        <f>+D24</f>
        <v>17377.201112140872</v>
      </c>
      <c r="E25" s="100">
        <f t="shared" ref="E25:O25" si="4">+E24</f>
        <v>17377.201112140872</v>
      </c>
      <c r="F25" s="100">
        <f t="shared" si="4"/>
        <v>0</v>
      </c>
      <c r="G25" s="100">
        <f t="shared" si="4"/>
        <v>0</v>
      </c>
      <c r="H25" s="100">
        <f t="shared" si="4"/>
        <v>17377.201112140872</v>
      </c>
      <c r="I25" s="100">
        <f t="shared" si="4"/>
        <v>17377.201112140872</v>
      </c>
      <c r="J25" s="100">
        <f t="shared" si="4"/>
        <v>0</v>
      </c>
      <c r="K25" s="100">
        <f t="shared" si="4"/>
        <v>0</v>
      </c>
      <c r="L25" s="87">
        <f t="shared" si="4"/>
        <v>10869</v>
      </c>
      <c r="M25" s="87">
        <f t="shared" si="4"/>
        <v>10869</v>
      </c>
      <c r="N25" s="87">
        <f t="shared" si="4"/>
        <v>0</v>
      </c>
      <c r="O25" s="87">
        <f t="shared" si="4"/>
        <v>0</v>
      </c>
      <c r="P25" s="12"/>
      <c r="Q25" s="356"/>
      <c r="R25" s="356"/>
      <c r="S25" s="1"/>
    </row>
    <row r="26" spans="1:22" x14ac:dyDescent="0.2">
      <c r="A26" s="3"/>
      <c r="B26" s="4" t="s">
        <v>159</v>
      </c>
      <c r="C26" s="5"/>
      <c r="D26" s="100">
        <f>+D25</f>
        <v>17377.201112140872</v>
      </c>
      <c r="E26" s="100">
        <f t="shared" ref="E26:O26" si="5">+E25</f>
        <v>17377.201112140872</v>
      </c>
      <c r="F26" s="100">
        <f t="shared" si="5"/>
        <v>0</v>
      </c>
      <c r="G26" s="100">
        <f t="shared" si="5"/>
        <v>0</v>
      </c>
      <c r="H26" s="100">
        <f t="shared" si="5"/>
        <v>17377.201112140872</v>
      </c>
      <c r="I26" s="100">
        <f t="shared" si="5"/>
        <v>17377.201112140872</v>
      </c>
      <c r="J26" s="100">
        <f t="shared" si="5"/>
        <v>0</v>
      </c>
      <c r="K26" s="100">
        <f t="shared" si="5"/>
        <v>0</v>
      </c>
      <c r="L26" s="87">
        <f t="shared" si="5"/>
        <v>10869</v>
      </c>
      <c r="M26" s="87">
        <f t="shared" si="5"/>
        <v>10869</v>
      </c>
      <c r="N26" s="87">
        <f t="shared" si="5"/>
        <v>0</v>
      </c>
      <c r="O26" s="87">
        <f t="shared" si="5"/>
        <v>0</v>
      </c>
      <c r="P26" s="108"/>
      <c r="Q26" s="356"/>
      <c r="R26" s="356"/>
      <c r="S26" s="1"/>
    </row>
    <row r="27" spans="1:22" x14ac:dyDescent="0.2">
      <c r="A27" s="6"/>
      <c r="B27" s="8" t="s">
        <v>194</v>
      </c>
      <c r="C27" s="7"/>
      <c r="D27" s="107">
        <f>+D26+D21+D16</f>
        <v>157842.91010194627</v>
      </c>
      <c r="E27" s="107">
        <f t="shared" ref="E27:O27" si="6">+E26+E21+E16</f>
        <v>157842.91010194627</v>
      </c>
      <c r="F27" s="107">
        <f t="shared" si="6"/>
        <v>0</v>
      </c>
      <c r="G27" s="107">
        <f t="shared" si="6"/>
        <v>0</v>
      </c>
      <c r="H27" s="107">
        <f t="shared" si="6"/>
        <v>157842.20667284523</v>
      </c>
      <c r="I27" s="107">
        <f t="shared" si="6"/>
        <v>157842.20667284523</v>
      </c>
      <c r="J27" s="107">
        <f t="shared" si="6"/>
        <v>0</v>
      </c>
      <c r="K27" s="107">
        <f t="shared" si="6"/>
        <v>0</v>
      </c>
      <c r="L27" s="283">
        <f t="shared" si="6"/>
        <v>108291</v>
      </c>
      <c r="M27" s="283">
        <f t="shared" si="6"/>
        <v>108291</v>
      </c>
      <c r="N27" s="283">
        <f t="shared" si="6"/>
        <v>0</v>
      </c>
      <c r="O27" s="283">
        <f t="shared" si="6"/>
        <v>0</v>
      </c>
      <c r="P27" s="107"/>
      <c r="Q27" s="356"/>
      <c r="R27" s="356"/>
      <c r="S27" s="1"/>
    </row>
    <row r="28" spans="1:22" x14ac:dyDescent="0.2">
      <c r="A28" s="261" t="s">
        <v>201</v>
      </c>
      <c r="B28" s="261"/>
      <c r="C28" s="261"/>
      <c r="D28" s="319">
        <f>+D27-D29-D35</f>
        <v>0</v>
      </c>
      <c r="E28" s="319">
        <f t="shared" ref="E28:O28" si="7">+E27-E29-E35</f>
        <v>0</v>
      </c>
      <c r="F28" s="319">
        <f t="shared" si="7"/>
        <v>0</v>
      </c>
      <c r="G28" s="319">
        <f t="shared" si="7"/>
        <v>0</v>
      </c>
      <c r="H28" s="319">
        <f t="shared" si="7"/>
        <v>0</v>
      </c>
      <c r="I28" s="319">
        <f t="shared" si="7"/>
        <v>0</v>
      </c>
      <c r="J28" s="319">
        <f t="shared" si="7"/>
        <v>0</v>
      </c>
      <c r="K28" s="319">
        <f t="shared" si="7"/>
        <v>0</v>
      </c>
      <c r="L28" s="319">
        <f t="shared" si="7"/>
        <v>0</v>
      </c>
      <c r="M28" s="319">
        <f t="shared" si="7"/>
        <v>0</v>
      </c>
      <c r="N28" s="319">
        <f t="shared" si="7"/>
        <v>0</v>
      </c>
      <c r="O28" s="319">
        <f t="shared" si="7"/>
        <v>0</v>
      </c>
      <c r="P28" s="261"/>
      <c r="Q28" s="357"/>
      <c r="R28" s="357"/>
    </row>
    <row r="29" spans="1:22" x14ac:dyDescent="0.2">
      <c r="A29" s="635" t="s">
        <v>107</v>
      </c>
      <c r="B29" s="635"/>
      <c r="C29" s="635"/>
      <c r="D29" s="90">
        <f>+D30+D31+D32+D33+D34</f>
        <v>18825.301204819276</v>
      </c>
      <c r="E29" s="90">
        <f t="shared" ref="E29:O29" si="8">+E30+E31+E32+E33+E34</f>
        <v>18825.301204819276</v>
      </c>
      <c r="F29" s="90">
        <f t="shared" si="8"/>
        <v>0</v>
      </c>
      <c r="G29" s="90">
        <f t="shared" si="8"/>
        <v>0</v>
      </c>
      <c r="H29" s="90">
        <f t="shared" si="8"/>
        <v>18825</v>
      </c>
      <c r="I29" s="90">
        <f t="shared" si="8"/>
        <v>18825</v>
      </c>
      <c r="J29" s="90">
        <f t="shared" si="8"/>
        <v>0</v>
      </c>
      <c r="K29" s="90">
        <f t="shared" si="8"/>
        <v>0</v>
      </c>
      <c r="L29" s="90">
        <f t="shared" si="8"/>
        <v>14481</v>
      </c>
      <c r="M29" s="90">
        <f t="shared" si="8"/>
        <v>14481</v>
      </c>
      <c r="N29" s="90">
        <f t="shared" si="8"/>
        <v>0</v>
      </c>
      <c r="O29" s="90">
        <f t="shared" si="8"/>
        <v>0</v>
      </c>
      <c r="P29" s="158"/>
      <c r="Q29" s="430"/>
      <c r="R29" s="430"/>
      <c r="S29" s="260"/>
    </row>
    <row r="30" spans="1:22" x14ac:dyDescent="0.2">
      <c r="A30" s="636" t="s">
        <v>195</v>
      </c>
      <c r="B30" s="636"/>
      <c r="C30" s="636"/>
      <c r="D30" s="89">
        <f>+D19+D12</f>
        <v>18825.301204819276</v>
      </c>
      <c r="E30" s="89">
        <f t="shared" ref="E30:O30" si="9">+E19+E12</f>
        <v>18825.301204819276</v>
      </c>
      <c r="F30" s="89">
        <f t="shared" si="9"/>
        <v>0</v>
      </c>
      <c r="G30" s="89">
        <f t="shared" si="9"/>
        <v>0</v>
      </c>
      <c r="H30" s="89">
        <f t="shared" si="9"/>
        <v>18825</v>
      </c>
      <c r="I30" s="89">
        <f t="shared" si="9"/>
        <v>18825</v>
      </c>
      <c r="J30" s="89">
        <f t="shared" si="9"/>
        <v>0</v>
      </c>
      <c r="K30" s="89">
        <f t="shared" si="9"/>
        <v>0</v>
      </c>
      <c r="L30" s="92">
        <f t="shared" si="9"/>
        <v>14481</v>
      </c>
      <c r="M30" s="284">
        <f t="shared" si="9"/>
        <v>14481</v>
      </c>
      <c r="N30" s="284">
        <f t="shared" si="9"/>
        <v>0</v>
      </c>
      <c r="O30" s="284">
        <f t="shared" si="9"/>
        <v>0</v>
      </c>
      <c r="P30" s="159"/>
      <c r="Q30" s="197"/>
      <c r="R30" s="197"/>
      <c r="S30" s="260"/>
      <c r="V30" s="17"/>
    </row>
    <row r="31" spans="1:22" ht="24.75" customHeight="1" x14ac:dyDescent="0.2">
      <c r="A31" s="636" t="s">
        <v>202</v>
      </c>
      <c r="B31" s="636"/>
      <c r="C31" s="636"/>
      <c r="D31" s="89"/>
      <c r="E31" s="89"/>
      <c r="F31" s="89"/>
      <c r="G31" s="89"/>
      <c r="H31" s="89"/>
      <c r="I31" s="89"/>
      <c r="J31" s="89"/>
      <c r="K31" s="89"/>
      <c r="L31" s="219"/>
      <c r="M31" s="293"/>
      <c r="N31" s="293"/>
      <c r="O31" s="293"/>
      <c r="P31" s="160"/>
      <c r="Q31" s="197"/>
      <c r="R31" s="197"/>
      <c r="S31" s="260"/>
    </row>
    <row r="32" spans="1:22" ht="25.5" customHeight="1" x14ac:dyDescent="0.2">
      <c r="A32" s="636" t="s">
        <v>203</v>
      </c>
      <c r="B32" s="636"/>
      <c r="C32" s="636"/>
      <c r="D32" s="89"/>
      <c r="E32" s="89"/>
      <c r="F32" s="89"/>
      <c r="G32" s="89"/>
      <c r="H32" s="89"/>
      <c r="I32" s="89"/>
      <c r="J32" s="89"/>
      <c r="K32" s="89"/>
      <c r="L32" s="219"/>
      <c r="M32" s="293"/>
      <c r="N32" s="293"/>
      <c r="O32" s="293"/>
      <c r="P32" s="160"/>
      <c r="Q32" s="197"/>
      <c r="R32" s="197"/>
      <c r="S32" s="260"/>
    </row>
    <row r="33" spans="1:19" x14ac:dyDescent="0.2">
      <c r="A33" s="636" t="s">
        <v>206</v>
      </c>
      <c r="B33" s="636"/>
      <c r="C33" s="636"/>
      <c r="D33" s="89"/>
      <c r="E33" s="89"/>
      <c r="F33" s="89"/>
      <c r="G33" s="89"/>
      <c r="H33" s="89"/>
      <c r="I33" s="89"/>
      <c r="J33" s="89"/>
      <c r="K33" s="89"/>
      <c r="L33" s="219"/>
      <c r="M33" s="293"/>
      <c r="N33" s="293"/>
      <c r="O33" s="293"/>
      <c r="P33" s="160"/>
      <c r="Q33" s="197"/>
      <c r="R33" s="197"/>
      <c r="S33" s="260"/>
    </row>
    <row r="34" spans="1:19" x14ac:dyDescent="0.2">
      <c r="A34" s="636" t="s">
        <v>196</v>
      </c>
      <c r="B34" s="636"/>
      <c r="C34" s="636"/>
      <c r="D34" s="89"/>
      <c r="E34" s="89"/>
      <c r="F34" s="89"/>
      <c r="G34" s="89"/>
      <c r="H34" s="89"/>
      <c r="I34" s="89"/>
      <c r="J34" s="89"/>
      <c r="K34" s="89"/>
      <c r="L34" s="219"/>
      <c r="M34" s="293"/>
      <c r="N34" s="294"/>
      <c r="O34" s="293"/>
      <c r="P34" s="160"/>
      <c r="Q34" s="197"/>
      <c r="R34" s="197"/>
      <c r="S34" s="260"/>
    </row>
    <row r="35" spans="1:19" x14ac:dyDescent="0.2">
      <c r="A35" s="635" t="s">
        <v>106</v>
      </c>
      <c r="B35" s="635"/>
      <c r="C35" s="635"/>
      <c r="D35" s="90">
        <f>+D36+D37+D38+D39+D40+D41</f>
        <v>139017.60889712698</v>
      </c>
      <c r="E35" s="90">
        <f t="shared" ref="E35:O35" si="10">+E36+E37+E38+E39+E40+E41</f>
        <v>139017.60889712698</v>
      </c>
      <c r="F35" s="90">
        <f t="shared" si="10"/>
        <v>0</v>
      </c>
      <c r="G35" s="90">
        <f t="shared" si="10"/>
        <v>0</v>
      </c>
      <c r="H35" s="90">
        <f t="shared" si="10"/>
        <v>139017.20667284523</v>
      </c>
      <c r="I35" s="90">
        <f t="shared" si="10"/>
        <v>139017.20667284523</v>
      </c>
      <c r="J35" s="90">
        <f t="shared" si="10"/>
        <v>0</v>
      </c>
      <c r="K35" s="90">
        <f t="shared" si="10"/>
        <v>0</v>
      </c>
      <c r="L35" s="90">
        <f t="shared" si="10"/>
        <v>93810</v>
      </c>
      <c r="M35" s="90">
        <f t="shared" si="10"/>
        <v>93810</v>
      </c>
      <c r="N35" s="90">
        <f t="shared" si="10"/>
        <v>0</v>
      </c>
      <c r="O35" s="90">
        <f t="shared" si="10"/>
        <v>0</v>
      </c>
      <c r="P35" s="160"/>
      <c r="Q35" s="197"/>
      <c r="R35" s="197"/>
      <c r="S35" s="260"/>
    </row>
    <row r="36" spans="1:19" x14ac:dyDescent="0.2">
      <c r="A36" s="636" t="s">
        <v>204</v>
      </c>
      <c r="B36" s="636"/>
      <c r="C36" s="636"/>
      <c r="D36" s="89"/>
      <c r="E36" s="89"/>
      <c r="F36" s="89"/>
      <c r="G36" s="89"/>
      <c r="H36" s="89"/>
      <c r="I36" s="89"/>
      <c r="J36" s="89"/>
      <c r="K36" s="89"/>
      <c r="L36" s="92"/>
      <c r="M36" s="284"/>
      <c r="N36" s="295"/>
      <c r="O36" s="284"/>
      <c r="P36" s="159"/>
      <c r="Q36" s="197"/>
      <c r="R36" s="197"/>
      <c r="S36" s="260"/>
    </row>
    <row r="37" spans="1:19" x14ac:dyDescent="0.2">
      <c r="A37" s="636" t="s">
        <v>197</v>
      </c>
      <c r="B37" s="636"/>
      <c r="C37" s="636"/>
      <c r="D37" s="89"/>
      <c r="E37" s="89"/>
      <c r="F37" s="89"/>
      <c r="G37" s="89"/>
      <c r="H37" s="89"/>
      <c r="I37" s="89"/>
      <c r="J37" s="89"/>
      <c r="K37" s="89"/>
      <c r="L37" s="219"/>
      <c r="M37" s="293"/>
      <c r="N37" s="294"/>
      <c r="O37" s="293"/>
      <c r="P37" s="160"/>
      <c r="Q37" s="197"/>
      <c r="R37" s="197"/>
      <c r="S37" s="260"/>
    </row>
    <row r="38" spans="1:19" x14ac:dyDescent="0.2">
      <c r="A38" s="636" t="s">
        <v>198</v>
      </c>
      <c r="B38" s="636"/>
      <c r="C38" s="636"/>
      <c r="D38" s="89"/>
      <c r="E38" s="89"/>
      <c r="F38" s="89"/>
      <c r="G38" s="89"/>
      <c r="H38" s="89"/>
      <c r="I38" s="89"/>
      <c r="J38" s="89"/>
      <c r="K38" s="89"/>
      <c r="L38" s="92"/>
      <c r="M38" s="284"/>
      <c r="N38" s="295"/>
      <c r="O38" s="284"/>
      <c r="P38" s="159"/>
      <c r="Q38" s="197"/>
      <c r="R38" s="197"/>
      <c r="S38" s="260"/>
    </row>
    <row r="39" spans="1:19" x14ac:dyDescent="0.2">
      <c r="A39" s="642" t="s">
        <v>199</v>
      </c>
      <c r="B39" s="643"/>
      <c r="C39" s="644"/>
      <c r="D39" s="89"/>
      <c r="E39" s="89"/>
      <c r="F39" s="89"/>
      <c r="G39" s="89"/>
      <c r="H39" s="89"/>
      <c r="I39" s="89"/>
      <c r="J39" s="89"/>
      <c r="K39" s="89"/>
      <c r="L39" s="219"/>
      <c r="M39" s="293"/>
      <c r="N39" s="294"/>
      <c r="O39" s="293"/>
      <c r="P39" s="160"/>
      <c r="Q39" s="197"/>
      <c r="R39" s="197"/>
      <c r="S39" s="260"/>
    </row>
    <row r="40" spans="1:19" x14ac:dyDescent="0.2">
      <c r="A40" s="642" t="s">
        <v>205</v>
      </c>
      <c r="B40" s="643"/>
      <c r="C40" s="644"/>
      <c r="D40" s="89">
        <f>+D24+D13</f>
        <v>52131.603336422617</v>
      </c>
      <c r="E40" s="89">
        <f t="shared" ref="E40:O40" si="11">+E24+E13</f>
        <v>52131.603336422617</v>
      </c>
      <c r="F40" s="89">
        <f t="shared" si="11"/>
        <v>0</v>
      </c>
      <c r="G40" s="89">
        <f t="shared" si="11"/>
        <v>0</v>
      </c>
      <c r="H40" s="89">
        <f t="shared" si="11"/>
        <v>52131.201112140872</v>
      </c>
      <c r="I40" s="89">
        <f t="shared" si="11"/>
        <v>52131.201112140872</v>
      </c>
      <c r="J40" s="89">
        <f t="shared" si="11"/>
        <v>0</v>
      </c>
      <c r="K40" s="89">
        <f t="shared" si="11"/>
        <v>0</v>
      </c>
      <c r="L40" s="92">
        <f t="shared" si="11"/>
        <v>50024</v>
      </c>
      <c r="M40" s="284">
        <f t="shared" si="11"/>
        <v>50024</v>
      </c>
      <c r="N40" s="284">
        <f t="shared" si="11"/>
        <v>0</v>
      </c>
      <c r="O40" s="284">
        <f t="shared" si="11"/>
        <v>0</v>
      </c>
      <c r="P40" s="160"/>
      <c r="Q40" s="197"/>
      <c r="R40" s="197"/>
      <c r="S40" s="260"/>
    </row>
    <row r="41" spans="1:19" x14ac:dyDescent="0.2">
      <c r="A41" s="632" t="s">
        <v>200</v>
      </c>
      <c r="B41" s="633"/>
      <c r="C41" s="634"/>
      <c r="D41" s="89">
        <f>+D14</f>
        <v>86886.005560704361</v>
      </c>
      <c r="E41" s="89">
        <f t="shared" ref="E41:O41" si="12">+E14</f>
        <v>86886.005560704361</v>
      </c>
      <c r="F41" s="89">
        <f t="shared" si="12"/>
        <v>0</v>
      </c>
      <c r="G41" s="89">
        <f t="shared" si="12"/>
        <v>0</v>
      </c>
      <c r="H41" s="89">
        <f t="shared" si="12"/>
        <v>86886.005560704361</v>
      </c>
      <c r="I41" s="89">
        <f t="shared" si="12"/>
        <v>86886.005560704361</v>
      </c>
      <c r="J41" s="89">
        <f t="shared" si="12"/>
        <v>0</v>
      </c>
      <c r="K41" s="89">
        <f t="shared" si="12"/>
        <v>0</v>
      </c>
      <c r="L41" s="92">
        <f t="shared" si="12"/>
        <v>43786</v>
      </c>
      <c r="M41" s="284">
        <f t="shared" si="12"/>
        <v>43786</v>
      </c>
      <c r="N41" s="284">
        <f t="shared" si="12"/>
        <v>0</v>
      </c>
      <c r="O41" s="284">
        <f t="shared" si="12"/>
        <v>0</v>
      </c>
      <c r="P41" s="159"/>
      <c r="Q41" s="197"/>
      <c r="R41" s="197"/>
      <c r="S41" s="260"/>
    </row>
    <row r="42" spans="1:19" x14ac:dyDescent="0.2">
      <c r="A42" s="528" t="s">
        <v>766</v>
      </c>
      <c r="B42" s="528"/>
      <c r="C42" s="528"/>
      <c r="D42" s="528"/>
      <c r="E42" s="528"/>
      <c r="F42" s="528"/>
      <c r="G42" s="528"/>
      <c r="H42" s="528"/>
      <c r="I42" s="528"/>
      <c r="J42" s="528"/>
      <c r="K42" s="528"/>
      <c r="L42" s="528"/>
      <c r="M42" s="528"/>
      <c r="N42" s="528"/>
      <c r="O42" s="528"/>
      <c r="P42" s="431"/>
      <c r="Q42" s="17"/>
      <c r="R42" s="17"/>
    </row>
    <row r="43" spans="1:19" x14ac:dyDescent="0.2">
      <c r="A43" s="279" t="s">
        <v>765</v>
      </c>
      <c r="B43" s="279"/>
      <c r="C43" s="2"/>
      <c r="D43" s="16"/>
      <c r="E43" s="16"/>
      <c r="F43" s="16"/>
      <c r="G43" s="16"/>
      <c r="H43" s="16"/>
      <c r="I43" s="16"/>
      <c r="J43" s="16"/>
      <c r="K43" s="16"/>
      <c r="L43" s="16"/>
      <c r="M43" s="16"/>
      <c r="N43" s="16"/>
      <c r="O43" s="16"/>
      <c r="Q43" s="17"/>
      <c r="R43" s="17"/>
    </row>
  </sheetData>
  <mergeCells count="59">
    <mergeCell ref="A42:O42"/>
    <mergeCell ref="Q12:Q13"/>
    <mergeCell ref="R12:R13"/>
    <mergeCell ref="S12:S13"/>
    <mergeCell ref="Q1:S1"/>
    <mergeCell ref="A2:S2"/>
    <mergeCell ref="A3:O3"/>
    <mergeCell ref="P4:R4"/>
    <mergeCell ref="S4:S8"/>
    <mergeCell ref="P5:P8"/>
    <mergeCell ref="Q5:Q8"/>
    <mergeCell ref="R5:R8"/>
    <mergeCell ref="N7:N8"/>
    <mergeCell ref="A40:C40"/>
    <mergeCell ref="A31:C31"/>
    <mergeCell ref="A32:C32"/>
    <mergeCell ref="A29:C29"/>
    <mergeCell ref="A30:C30"/>
    <mergeCell ref="A11:O11"/>
    <mergeCell ref="A22:O22"/>
    <mergeCell ref="A41:C41"/>
    <mergeCell ref="A34:C34"/>
    <mergeCell ref="A35:C35"/>
    <mergeCell ref="A36:C36"/>
    <mergeCell ref="A37:C37"/>
    <mergeCell ref="A38:C38"/>
    <mergeCell ref="A39:C39"/>
    <mergeCell ref="A33:C33"/>
    <mergeCell ref="A17:O17"/>
    <mergeCell ref="A18:O18"/>
    <mergeCell ref="A23:O23"/>
    <mergeCell ref="P12:P13"/>
    <mergeCell ref="A9:C9"/>
    <mergeCell ref="L4:O4"/>
    <mergeCell ref="M6:N6"/>
    <mergeCell ref="D5:D8"/>
    <mergeCell ref="B12:B13"/>
    <mergeCell ref="A12:A13"/>
    <mergeCell ref="H4:K4"/>
    <mergeCell ref="G6:G8"/>
    <mergeCell ref="A10:O10"/>
    <mergeCell ref="L5:L8"/>
    <mergeCell ref="I6:J6"/>
    <mergeCell ref="K6:K8"/>
    <mergeCell ref="I5:K5"/>
    <mergeCell ref="J7:J8"/>
    <mergeCell ref="E6:F6"/>
    <mergeCell ref="F7:F8"/>
    <mergeCell ref="H5:H8"/>
    <mergeCell ref="M7:M8"/>
    <mergeCell ref="O6:O8"/>
    <mergeCell ref="I7:I8"/>
    <mergeCell ref="A4:A8"/>
    <mergeCell ref="C4:C8"/>
    <mergeCell ref="B4:B8"/>
    <mergeCell ref="D4:G4"/>
    <mergeCell ref="M5:O5"/>
    <mergeCell ref="E7:E8"/>
    <mergeCell ref="E5:G5"/>
  </mergeCells>
  <phoneticPr fontId="11" type="noConversion"/>
  <pageMargins left="0.39370078740157483" right="0.39370078740157483" top="0.78740157480314965" bottom="0.39370078740157483" header="0" footer="0"/>
  <pageSetup paperSize="9" scale="82"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94"/>
  <sheetViews>
    <sheetView zoomScale="115" zoomScaleNormal="115" workbookViewId="0">
      <selection activeCell="B4" sqref="B4:B8"/>
    </sheetView>
  </sheetViews>
  <sheetFormatPr defaultRowHeight="12.75" x14ac:dyDescent="0.2"/>
  <cols>
    <col min="1" max="1" width="3.42578125" style="114" customWidth="1"/>
    <col min="2" max="2" width="28.28515625" style="2" customWidth="1"/>
    <col min="3" max="3" width="5.7109375" style="2" customWidth="1"/>
    <col min="4" max="5" width="9.140625" style="2" customWidth="1"/>
    <col min="6" max="6" width="8.5703125" style="2" customWidth="1"/>
    <col min="7" max="7" width="7" style="2" customWidth="1"/>
    <col min="8" max="9" width="9.28515625" style="2" customWidth="1"/>
    <col min="10" max="10" width="8.5703125" style="2" customWidth="1"/>
    <col min="11" max="11" width="6.28515625" style="2" customWidth="1"/>
    <col min="12" max="12" width="9.28515625" style="24" customWidth="1"/>
    <col min="13" max="13" width="10.140625" style="24" customWidth="1"/>
    <col min="14" max="14" width="8.85546875" style="24" customWidth="1"/>
    <col min="15" max="15" width="7.28515625" style="24" customWidth="1"/>
    <col min="16" max="16" width="16.28515625" style="15" customWidth="1"/>
    <col min="17" max="17" width="5" style="121" customWidth="1"/>
    <col min="18" max="18" width="5.140625" style="121" customWidth="1"/>
    <col min="19" max="19" width="22" style="15" customWidth="1"/>
    <col min="20" max="20" width="9.140625" style="15" customWidth="1"/>
    <col min="21" max="16384" width="9.140625" style="15"/>
  </cols>
  <sheetData>
    <row r="1" spans="1:28" ht="38.25" customHeight="1" x14ac:dyDescent="0.2">
      <c r="A1" s="9"/>
      <c r="B1" s="9"/>
      <c r="D1" s="9"/>
      <c r="E1" s="9"/>
      <c r="F1" s="9"/>
      <c r="G1" s="9"/>
      <c r="H1" s="9"/>
      <c r="I1" s="9"/>
      <c r="J1" s="9"/>
      <c r="K1" s="9"/>
      <c r="L1" s="130"/>
      <c r="M1" s="130"/>
      <c r="N1" s="130"/>
      <c r="O1" s="130"/>
      <c r="P1" s="131"/>
      <c r="Q1" s="614" t="s">
        <v>727</v>
      </c>
      <c r="R1" s="614"/>
      <c r="S1" s="614"/>
      <c r="T1" s="9"/>
      <c r="U1" s="9"/>
      <c r="V1" s="9"/>
      <c r="W1" s="9"/>
      <c r="X1" s="9"/>
      <c r="Y1" s="9"/>
      <c r="Z1" s="9"/>
      <c r="AA1" s="9"/>
      <c r="AB1" s="9"/>
    </row>
    <row r="2" spans="1:28" ht="34.5" customHeight="1" x14ac:dyDescent="0.25">
      <c r="A2" s="649" t="s">
        <v>884</v>
      </c>
      <c r="B2" s="649"/>
      <c r="C2" s="649"/>
      <c r="D2" s="649"/>
      <c r="E2" s="649"/>
      <c r="F2" s="649"/>
      <c r="G2" s="649"/>
      <c r="H2" s="649"/>
      <c r="I2" s="649"/>
      <c r="J2" s="649"/>
      <c r="K2" s="649"/>
      <c r="L2" s="649"/>
      <c r="M2" s="649"/>
      <c r="N2" s="649"/>
      <c r="O2" s="649"/>
      <c r="P2" s="649"/>
      <c r="Q2" s="649"/>
      <c r="R2" s="649"/>
      <c r="S2" s="649"/>
      <c r="T2" s="9"/>
      <c r="U2" s="9"/>
      <c r="V2" s="9"/>
      <c r="W2" s="9"/>
      <c r="X2" s="9"/>
      <c r="Y2" s="9"/>
      <c r="Z2" s="9"/>
      <c r="AA2" s="9"/>
      <c r="AB2" s="9"/>
    </row>
    <row r="3" spans="1:28" ht="15.75" customHeight="1" x14ac:dyDescent="0.2">
      <c r="A3" s="560"/>
      <c r="B3" s="560"/>
      <c r="C3" s="560"/>
      <c r="D3" s="560"/>
      <c r="E3" s="560"/>
      <c r="F3" s="560"/>
      <c r="G3" s="560"/>
      <c r="H3" s="560"/>
      <c r="I3" s="560"/>
      <c r="J3" s="560"/>
      <c r="K3" s="560"/>
      <c r="L3" s="560"/>
      <c r="M3" s="560"/>
      <c r="N3" s="560"/>
      <c r="O3" s="560"/>
      <c r="P3" s="17"/>
      <c r="Q3" s="432"/>
      <c r="R3" s="432"/>
      <c r="S3" s="17"/>
      <c r="T3" s="9"/>
      <c r="U3" s="9"/>
      <c r="V3" s="9"/>
      <c r="W3" s="9"/>
      <c r="X3" s="9"/>
      <c r="Y3" s="9"/>
      <c r="Z3" s="9"/>
      <c r="AA3" s="9"/>
      <c r="AB3" s="9"/>
    </row>
    <row r="4" spans="1:28" ht="12.75" customHeight="1" x14ac:dyDescent="0.2">
      <c r="A4" s="779" t="s">
        <v>168</v>
      </c>
      <c r="B4" s="513" t="s">
        <v>166</v>
      </c>
      <c r="C4" s="514" t="s">
        <v>167</v>
      </c>
      <c r="D4" s="504" t="s">
        <v>768</v>
      </c>
      <c r="E4" s="504"/>
      <c r="F4" s="504"/>
      <c r="G4" s="504"/>
      <c r="H4" s="534" t="s">
        <v>769</v>
      </c>
      <c r="I4" s="535"/>
      <c r="J4" s="535"/>
      <c r="K4" s="536"/>
      <c r="L4" s="504" t="s">
        <v>770</v>
      </c>
      <c r="M4" s="504"/>
      <c r="N4" s="504"/>
      <c r="O4" s="504"/>
      <c r="P4" s="615" t="s">
        <v>427</v>
      </c>
      <c r="Q4" s="615"/>
      <c r="R4" s="615"/>
      <c r="S4" s="780" t="s">
        <v>428</v>
      </c>
    </row>
    <row r="5" spans="1:28" ht="12.75" customHeight="1" x14ac:dyDescent="0.2">
      <c r="A5" s="779"/>
      <c r="B5" s="513"/>
      <c r="C5" s="514"/>
      <c r="D5" s="505" t="s">
        <v>112</v>
      </c>
      <c r="E5" s="504" t="s">
        <v>113</v>
      </c>
      <c r="F5" s="504"/>
      <c r="G5" s="504"/>
      <c r="H5" s="505" t="s">
        <v>112</v>
      </c>
      <c r="I5" s="506" t="s">
        <v>113</v>
      </c>
      <c r="J5" s="507"/>
      <c r="K5" s="508"/>
      <c r="L5" s="505" t="s">
        <v>112</v>
      </c>
      <c r="M5" s="506" t="s">
        <v>113</v>
      </c>
      <c r="N5" s="507"/>
      <c r="O5" s="508"/>
      <c r="P5" s="615" t="s">
        <v>429</v>
      </c>
      <c r="Q5" s="735" t="s">
        <v>430</v>
      </c>
      <c r="R5" s="729" t="s">
        <v>431</v>
      </c>
      <c r="S5" s="780"/>
    </row>
    <row r="6" spans="1:28" ht="12.75" customHeight="1" x14ac:dyDescent="0.2">
      <c r="A6" s="779"/>
      <c r="B6" s="513"/>
      <c r="C6" s="514"/>
      <c r="D6" s="505"/>
      <c r="E6" s="504" t="s">
        <v>114</v>
      </c>
      <c r="F6" s="504"/>
      <c r="G6" s="505" t="s">
        <v>243</v>
      </c>
      <c r="H6" s="505"/>
      <c r="I6" s="504" t="s">
        <v>114</v>
      </c>
      <c r="J6" s="504"/>
      <c r="K6" s="505" t="s">
        <v>243</v>
      </c>
      <c r="L6" s="505"/>
      <c r="M6" s="504" t="s">
        <v>114</v>
      </c>
      <c r="N6" s="504"/>
      <c r="O6" s="505" t="s">
        <v>243</v>
      </c>
      <c r="P6" s="615"/>
      <c r="Q6" s="735"/>
      <c r="R6" s="729"/>
      <c r="S6" s="780"/>
    </row>
    <row r="7" spans="1:28" ht="36" customHeight="1" x14ac:dyDescent="0.2">
      <c r="A7" s="779"/>
      <c r="B7" s="513"/>
      <c r="C7" s="514"/>
      <c r="D7" s="505"/>
      <c r="E7" s="505" t="s">
        <v>163</v>
      </c>
      <c r="F7" s="505" t="s">
        <v>115</v>
      </c>
      <c r="G7" s="505"/>
      <c r="H7" s="505"/>
      <c r="I7" s="505" t="s">
        <v>163</v>
      </c>
      <c r="J7" s="505" t="s">
        <v>115</v>
      </c>
      <c r="K7" s="505"/>
      <c r="L7" s="505"/>
      <c r="M7" s="505" t="s">
        <v>163</v>
      </c>
      <c r="N7" s="505" t="s">
        <v>115</v>
      </c>
      <c r="O7" s="505"/>
      <c r="P7" s="615"/>
      <c r="Q7" s="735"/>
      <c r="R7" s="729"/>
      <c r="S7" s="780"/>
    </row>
    <row r="8" spans="1:28" ht="36.75" customHeight="1" x14ac:dyDescent="0.2">
      <c r="A8" s="779"/>
      <c r="B8" s="513"/>
      <c r="C8" s="514"/>
      <c r="D8" s="505"/>
      <c r="E8" s="505"/>
      <c r="F8" s="505"/>
      <c r="G8" s="505"/>
      <c r="H8" s="505"/>
      <c r="I8" s="505"/>
      <c r="J8" s="505"/>
      <c r="K8" s="505"/>
      <c r="L8" s="505"/>
      <c r="M8" s="505"/>
      <c r="N8" s="505"/>
      <c r="O8" s="505"/>
      <c r="P8" s="615"/>
      <c r="Q8" s="735"/>
      <c r="R8" s="729"/>
      <c r="S8" s="780"/>
    </row>
    <row r="9" spans="1:28" ht="33.75" customHeight="1" x14ac:dyDescent="0.2">
      <c r="A9" s="613" t="s">
        <v>90</v>
      </c>
      <c r="B9" s="613"/>
      <c r="C9" s="613"/>
      <c r="D9" s="134">
        <f>+D71</f>
        <v>6119717.3308619093</v>
      </c>
      <c r="E9" s="134">
        <f t="shared" ref="E9:O9" si="0">+E71</f>
        <v>6083949.6570898984</v>
      </c>
      <c r="F9" s="134">
        <f t="shared" si="0"/>
        <v>1995626.7377201114</v>
      </c>
      <c r="G9" s="134">
        <f t="shared" si="0"/>
        <v>35767.670064874881</v>
      </c>
      <c r="H9" s="134">
        <f t="shared" si="0"/>
        <v>5443018.4340500459</v>
      </c>
      <c r="I9" s="134">
        <f t="shared" si="0"/>
        <v>5375802.4340500459</v>
      </c>
      <c r="J9" s="134">
        <f t="shared" si="0"/>
        <v>1999520</v>
      </c>
      <c r="K9" s="134">
        <f t="shared" si="0"/>
        <v>67216</v>
      </c>
      <c r="L9" s="134">
        <f t="shared" si="0"/>
        <v>5782424.2599999998</v>
      </c>
      <c r="M9" s="134">
        <f t="shared" si="0"/>
        <v>5668429.6299999999</v>
      </c>
      <c r="N9" s="134">
        <f t="shared" si="0"/>
        <v>1919987.4600000002</v>
      </c>
      <c r="O9" s="134">
        <f t="shared" si="0"/>
        <v>113994.63</v>
      </c>
      <c r="P9" s="136"/>
      <c r="Q9" s="406"/>
      <c r="R9" s="406"/>
      <c r="S9" s="136"/>
    </row>
    <row r="10" spans="1:28" s="32" customFormat="1" ht="15" customHeight="1" x14ac:dyDescent="0.2">
      <c r="A10" s="602" t="s">
        <v>118</v>
      </c>
      <c r="B10" s="602"/>
      <c r="C10" s="602"/>
      <c r="D10" s="602"/>
      <c r="E10" s="602"/>
      <c r="F10" s="602"/>
      <c r="G10" s="602"/>
      <c r="H10" s="602"/>
      <c r="I10" s="602"/>
      <c r="J10" s="602"/>
      <c r="K10" s="602"/>
      <c r="L10" s="602"/>
      <c r="M10" s="602"/>
      <c r="N10" s="602"/>
      <c r="O10" s="602"/>
      <c r="P10" s="162"/>
      <c r="Q10" s="407"/>
      <c r="R10" s="407"/>
      <c r="S10" s="162"/>
    </row>
    <row r="11" spans="1:28" s="32" customFormat="1" ht="16.5" customHeight="1" x14ac:dyDescent="0.2">
      <c r="A11" s="602" t="s">
        <v>119</v>
      </c>
      <c r="B11" s="602"/>
      <c r="C11" s="602"/>
      <c r="D11" s="602"/>
      <c r="E11" s="602"/>
      <c r="F11" s="602"/>
      <c r="G11" s="602"/>
      <c r="H11" s="602"/>
      <c r="I11" s="602"/>
      <c r="J11" s="602"/>
      <c r="K11" s="602"/>
      <c r="L11" s="602"/>
      <c r="M11" s="602"/>
      <c r="N11" s="602"/>
      <c r="O11" s="602"/>
      <c r="P11" s="162"/>
      <c r="Q11" s="407"/>
      <c r="R11" s="407"/>
      <c r="S11" s="162"/>
    </row>
    <row r="12" spans="1:28" s="32" customFormat="1" ht="87" customHeight="1" x14ac:dyDescent="0.2">
      <c r="A12" s="509" t="s">
        <v>142</v>
      </c>
      <c r="B12" s="778" t="s">
        <v>21</v>
      </c>
      <c r="C12" s="1" t="s">
        <v>169</v>
      </c>
      <c r="D12" s="99">
        <v>1592910.1019462466</v>
      </c>
      <c r="E12" s="99">
        <v>1592910.1019462466</v>
      </c>
      <c r="F12" s="99">
        <v>878707.13623725669</v>
      </c>
      <c r="G12" s="99">
        <v>0</v>
      </c>
      <c r="H12" s="99">
        <v>1508978</v>
      </c>
      <c r="I12" s="99">
        <v>1488733</v>
      </c>
      <c r="J12" s="99">
        <v>824663</v>
      </c>
      <c r="K12" s="99">
        <v>20245</v>
      </c>
      <c r="L12" s="62">
        <v>1355220</v>
      </c>
      <c r="M12" s="62">
        <v>1351043</v>
      </c>
      <c r="N12" s="62">
        <v>814669</v>
      </c>
      <c r="O12" s="62">
        <v>4177</v>
      </c>
      <c r="P12" s="265" t="s">
        <v>754</v>
      </c>
      <c r="Q12" s="269">
        <v>330</v>
      </c>
      <c r="R12" s="253">
        <v>267</v>
      </c>
      <c r="S12" s="738" t="s">
        <v>459</v>
      </c>
    </row>
    <row r="13" spans="1:28" s="32" customFormat="1" ht="60.75" customHeight="1" x14ac:dyDescent="0.2">
      <c r="A13" s="509"/>
      <c r="B13" s="778"/>
      <c r="C13" s="1" t="s">
        <v>192</v>
      </c>
      <c r="D13" s="99">
        <v>20273.401297497683</v>
      </c>
      <c r="E13" s="99">
        <v>20273.401297497683</v>
      </c>
      <c r="F13" s="99">
        <v>0</v>
      </c>
      <c r="G13" s="99">
        <v>0</v>
      </c>
      <c r="H13" s="99">
        <v>22961</v>
      </c>
      <c r="I13" s="99">
        <v>22961</v>
      </c>
      <c r="J13" s="99">
        <v>0</v>
      </c>
      <c r="K13" s="99">
        <v>0</v>
      </c>
      <c r="L13" s="52">
        <v>18054</v>
      </c>
      <c r="M13" s="52">
        <v>18054</v>
      </c>
      <c r="N13" s="52">
        <v>0</v>
      </c>
      <c r="O13" s="52">
        <v>0</v>
      </c>
      <c r="P13" s="265" t="s">
        <v>755</v>
      </c>
      <c r="Q13" s="269">
        <v>100</v>
      </c>
      <c r="R13" s="253">
        <v>100</v>
      </c>
      <c r="S13" s="740"/>
      <c r="T13" s="272"/>
      <c r="U13" s="272"/>
      <c r="V13" s="272"/>
      <c r="W13" s="272"/>
    </row>
    <row r="14" spans="1:28" s="32" customFormat="1" ht="60.75" customHeight="1" x14ac:dyDescent="0.2">
      <c r="A14" s="25" t="s">
        <v>143</v>
      </c>
      <c r="B14" s="1" t="s">
        <v>193</v>
      </c>
      <c r="C14" s="1" t="s">
        <v>169</v>
      </c>
      <c r="D14" s="111">
        <v>91230.305838739572</v>
      </c>
      <c r="E14" s="51">
        <v>90216.635773864691</v>
      </c>
      <c r="F14" s="51">
        <v>66612.604263206682</v>
      </c>
      <c r="G14" s="111">
        <v>1013.6700648748842</v>
      </c>
      <c r="H14" s="61">
        <v>81483</v>
      </c>
      <c r="I14" s="61">
        <v>81483</v>
      </c>
      <c r="J14" s="61">
        <v>56505</v>
      </c>
      <c r="K14" s="61">
        <v>0</v>
      </c>
      <c r="L14" s="62">
        <v>82482</v>
      </c>
      <c r="M14" s="62">
        <v>81482</v>
      </c>
      <c r="N14" s="62">
        <v>58555</v>
      </c>
      <c r="O14" s="62">
        <v>1000</v>
      </c>
      <c r="P14" s="433" t="s">
        <v>756</v>
      </c>
      <c r="Q14" s="268">
        <v>100</v>
      </c>
      <c r="R14" s="253">
        <v>100</v>
      </c>
      <c r="S14" s="157" t="s">
        <v>459</v>
      </c>
    </row>
    <row r="15" spans="1:28" s="32" customFormat="1" ht="19.5" customHeight="1" x14ac:dyDescent="0.2">
      <c r="A15" s="509" t="s">
        <v>144</v>
      </c>
      <c r="B15" s="778" t="s">
        <v>165</v>
      </c>
      <c r="C15" s="1" t="s">
        <v>169</v>
      </c>
      <c r="D15" s="67">
        <v>830050.9731232624</v>
      </c>
      <c r="E15" s="67">
        <v>830050.9731232624</v>
      </c>
      <c r="F15" s="67">
        <v>427768.76737720112</v>
      </c>
      <c r="G15" s="67">
        <v>0</v>
      </c>
      <c r="H15" s="61">
        <v>760767</v>
      </c>
      <c r="I15" s="61">
        <v>736096</v>
      </c>
      <c r="J15" s="61">
        <v>413746</v>
      </c>
      <c r="K15" s="61">
        <v>24671</v>
      </c>
      <c r="L15" s="62">
        <v>805639.73</v>
      </c>
      <c r="M15" s="62">
        <v>759494.1</v>
      </c>
      <c r="N15" s="62">
        <v>415618.62</v>
      </c>
      <c r="O15" s="62">
        <v>46145.630000000005</v>
      </c>
      <c r="P15" s="738" t="s">
        <v>762</v>
      </c>
      <c r="Q15" s="765">
        <v>11</v>
      </c>
      <c r="R15" s="720">
        <v>11</v>
      </c>
      <c r="S15" s="738" t="s">
        <v>459</v>
      </c>
    </row>
    <row r="16" spans="1:28" s="32" customFormat="1" ht="18.75" customHeight="1" x14ac:dyDescent="0.2">
      <c r="A16" s="509"/>
      <c r="B16" s="778"/>
      <c r="C16" s="1" t="s">
        <v>192</v>
      </c>
      <c r="D16" s="67">
        <v>32292.632066728453</v>
      </c>
      <c r="E16" s="67">
        <v>32292.632066728453</v>
      </c>
      <c r="F16" s="67">
        <v>0</v>
      </c>
      <c r="G16" s="67">
        <v>0</v>
      </c>
      <c r="H16" s="61">
        <v>21692</v>
      </c>
      <c r="I16" s="61">
        <v>21692</v>
      </c>
      <c r="J16" s="61">
        <v>0</v>
      </c>
      <c r="K16" s="61">
        <v>0</v>
      </c>
      <c r="L16" s="62">
        <v>15627</v>
      </c>
      <c r="M16" s="62">
        <v>15627</v>
      </c>
      <c r="N16" s="62">
        <v>0</v>
      </c>
      <c r="O16" s="62">
        <v>0</v>
      </c>
      <c r="P16" s="740"/>
      <c r="Q16" s="766"/>
      <c r="R16" s="721"/>
      <c r="S16" s="740"/>
    </row>
    <row r="17" spans="1:19" s="32" customFormat="1" x14ac:dyDescent="0.2">
      <c r="A17" s="25"/>
      <c r="B17" s="21" t="s">
        <v>163</v>
      </c>
      <c r="C17" s="1"/>
      <c r="D17" s="69">
        <f>+D16+D15+D14+D13+D12</f>
        <v>2566757.4142724746</v>
      </c>
      <c r="E17" s="69">
        <f t="shared" ref="E17:O17" si="1">+E16+E15+E14+E13+E12</f>
        <v>2565743.7442075997</v>
      </c>
      <c r="F17" s="69">
        <f t="shared" si="1"/>
        <v>1373088.5078776646</v>
      </c>
      <c r="G17" s="69">
        <f t="shared" si="1"/>
        <v>1013.6700648748842</v>
      </c>
      <c r="H17" s="69">
        <f t="shared" si="1"/>
        <v>2395881</v>
      </c>
      <c r="I17" s="69">
        <f t="shared" si="1"/>
        <v>2350965</v>
      </c>
      <c r="J17" s="69">
        <f t="shared" si="1"/>
        <v>1294914</v>
      </c>
      <c r="K17" s="69">
        <f t="shared" si="1"/>
        <v>44916</v>
      </c>
      <c r="L17" s="283">
        <f t="shared" si="1"/>
        <v>2277022.73</v>
      </c>
      <c r="M17" s="283">
        <f t="shared" si="1"/>
        <v>2225700.1</v>
      </c>
      <c r="N17" s="283">
        <f t="shared" si="1"/>
        <v>1288842.6200000001</v>
      </c>
      <c r="O17" s="283">
        <f t="shared" si="1"/>
        <v>51322.630000000005</v>
      </c>
      <c r="P17" s="163"/>
      <c r="Q17" s="408"/>
      <c r="R17" s="407"/>
      <c r="S17" s="162"/>
    </row>
    <row r="18" spans="1:19" s="32" customFormat="1" ht="16.5" customHeight="1" x14ac:dyDescent="0.2">
      <c r="A18" s="602" t="s">
        <v>172</v>
      </c>
      <c r="B18" s="602"/>
      <c r="C18" s="602"/>
      <c r="D18" s="602"/>
      <c r="E18" s="602"/>
      <c r="F18" s="602"/>
      <c r="G18" s="602"/>
      <c r="H18" s="602"/>
      <c r="I18" s="602"/>
      <c r="J18" s="602"/>
      <c r="K18" s="602"/>
      <c r="L18" s="602"/>
      <c r="M18" s="602"/>
      <c r="N18" s="602"/>
      <c r="O18" s="602"/>
      <c r="P18" s="163"/>
      <c r="Q18" s="408"/>
      <c r="R18" s="407"/>
      <c r="S18" s="162"/>
    </row>
    <row r="19" spans="1:19" s="32" customFormat="1" ht="46.5" customHeight="1" x14ac:dyDescent="0.2">
      <c r="A19" s="25" t="s">
        <v>142</v>
      </c>
      <c r="B19" s="26" t="s">
        <v>67</v>
      </c>
      <c r="C19" s="1" t="s">
        <v>105</v>
      </c>
      <c r="D19" s="63">
        <v>839.89805375347544</v>
      </c>
      <c r="E19" s="63">
        <v>839.89805375347544</v>
      </c>
      <c r="F19" s="63">
        <v>0</v>
      </c>
      <c r="G19" s="63">
        <v>0</v>
      </c>
      <c r="H19" s="61">
        <v>811</v>
      </c>
      <c r="I19" s="61">
        <v>811</v>
      </c>
      <c r="J19" s="61">
        <v>0</v>
      </c>
      <c r="K19" s="63">
        <v>0</v>
      </c>
      <c r="L19" s="52">
        <v>811</v>
      </c>
      <c r="M19" s="52">
        <v>811</v>
      </c>
      <c r="N19" s="52">
        <v>0</v>
      </c>
      <c r="O19" s="52">
        <v>0</v>
      </c>
      <c r="P19" s="434" t="s">
        <v>728</v>
      </c>
      <c r="Q19" s="435">
        <v>12</v>
      </c>
      <c r="R19" s="435">
        <v>12</v>
      </c>
      <c r="S19" s="157" t="s">
        <v>916</v>
      </c>
    </row>
    <row r="20" spans="1:19" s="32" customFormat="1" ht="39" customHeight="1" x14ac:dyDescent="0.2">
      <c r="A20" s="25" t="s">
        <v>143</v>
      </c>
      <c r="B20" s="33" t="s">
        <v>68</v>
      </c>
      <c r="C20" s="1" t="s">
        <v>105</v>
      </c>
      <c r="D20" s="63">
        <v>39677.942539388321</v>
      </c>
      <c r="E20" s="63">
        <v>39677.942539388321</v>
      </c>
      <c r="F20" s="112">
        <v>26355.421686746988</v>
      </c>
      <c r="G20" s="112">
        <v>0</v>
      </c>
      <c r="H20" s="61">
        <v>40713</v>
      </c>
      <c r="I20" s="61">
        <v>40713</v>
      </c>
      <c r="J20" s="61">
        <v>27061</v>
      </c>
      <c r="K20" s="112">
        <v>0</v>
      </c>
      <c r="L20" s="52">
        <v>40713</v>
      </c>
      <c r="M20" s="52">
        <v>40713</v>
      </c>
      <c r="N20" s="52">
        <v>27061</v>
      </c>
      <c r="O20" s="52">
        <v>0</v>
      </c>
      <c r="P20" s="434" t="s">
        <v>729</v>
      </c>
      <c r="Q20" s="435">
        <v>4700</v>
      </c>
      <c r="R20" s="435">
        <v>6866</v>
      </c>
      <c r="S20" s="157" t="s">
        <v>916</v>
      </c>
    </row>
    <row r="21" spans="1:19" s="32" customFormat="1" ht="42" customHeight="1" x14ac:dyDescent="0.2">
      <c r="A21" s="25" t="s">
        <v>144</v>
      </c>
      <c r="B21" s="33" t="s">
        <v>69</v>
      </c>
      <c r="C21" s="1" t="s">
        <v>105</v>
      </c>
      <c r="D21" s="112">
        <v>32437.442075996296</v>
      </c>
      <c r="E21" s="112">
        <v>32437.442075996296</v>
      </c>
      <c r="F21" s="112">
        <v>18825.30120481928</v>
      </c>
      <c r="G21" s="112">
        <v>0</v>
      </c>
      <c r="H21" s="61">
        <v>35450</v>
      </c>
      <c r="I21" s="61">
        <v>35450</v>
      </c>
      <c r="J21" s="61">
        <v>20418</v>
      </c>
      <c r="K21" s="112">
        <v>0</v>
      </c>
      <c r="L21" s="52">
        <v>35450</v>
      </c>
      <c r="M21" s="52">
        <v>35450</v>
      </c>
      <c r="N21" s="52">
        <v>20918</v>
      </c>
      <c r="O21" s="52">
        <v>0</v>
      </c>
      <c r="P21" s="434" t="s">
        <v>730</v>
      </c>
      <c r="Q21" s="435">
        <v>2300</v>
      </c>
      <c r="R21" s="435">
        <v>2387</v>
      </c>
      <c r="S21" s="157" t="s">
        <v>916</v>
      </c>
    </row>
    <row r="22" spans="1:19" s="32" customFormat="1" ht="47.25" customHeight="1" x14ac:dyDescent="0.2">
      <c r="A22" s="25" t="s">
        <v>145</v>
      </c>
      <c r="B22" s="33" t="s">
        <v>61</v>
      </c>
      <c r="C22" s="1" t="s">
        <v>105</v>
      </c>
      <c r="D22" s="112">
        <v>41994.902687673777</v>
      </c>
      <c r="E22" s="112">
        <v>41994.902687673777</v>
      </c>
      <c r="F22" s="112">
        <v>17666.821130676552</v>
      </c>
      <c r="G22" s="112">
        <v>0</v>
      </c>
      <c r="H22" s="61">
        <v>34195</v>
      </c>
      <c r="I22" s="61">
        <v>34195</v>
      </c>
      <c r="J22" s="61">
        <v>17956</v>
      </c>
      <c r="K22" s="112">
        <v>0</v>
      </c>
      <c r="L22" s="52">
        <v>33642</v>
      </c>
      <c r="M22" s="52">
        <v>33642</v>
      </c>
      <c r="N22" s="52">
        <v>18184</v>
      </c>
      <c r="O22" s="52">
        <v>0</v>
      </c>
      <c r="P22" s="434" t="s">
        <v>763</v>
      </c>
      <c r="Q22" s="435">
        <v>100</v>
      </c>
      <c r="R22" s="435">
        <v>100</v>
      </c>
      <c r="S22" s="157" t="s">
        <v>916</v>
      </c>
    </row>
    <row r="23" spans="1:19" s="32" customFormat="1" ht="56.25" customHeight="1" x14ac:dyDescent="0.2">
      <c r="A23" s="25" t="s">
        <v>146</v>
      </c>
      <c r="B23" s="33" t="s">
        <v>70</v>
      </c>
      <c r="C23" s="1" t="s">
        <v>105</v>
      </c>
      <c r="D23" s="112">
        <v>6950.8804448563487</v>
      </c>
      <c r="E23" s="112">
        <v>6950.8804448563487</v>
      </c>
      <c r="F23" s="112">
        <v>5213.1603336422613</v>
      </c>
      <c r="G23" s="112">
        <v>0</v>
      </c>
      <c r="H23" s="61">
        <v>8800</v>
      </c>
      <c r="I23" s="61">
        <v>8800</v>
      </c>
      <c r="J23" s="61">
        <v>6720</v>
      </c>
      <c r="K23" s="112">
        <v>0</v>
      </c>
      <c r="L23" s="52">
        <v>8800</v>
      </c>
      <c r="M23" s="52">
        <v>8800</v>
      </c>
      <c r="N23" s="52">
        <v>6120</v>
      </c>
      <c r="O23" s="52">
        <v>0</v>
      </c>
      <c r="P23" s="434" t="s">
        <v>731</v>
      </c>
      <c r="Q23" s="435">
        <v>30</v>
      </c>
      <c r="R23" s="435">
        <v>17</v>
      </c>
      <c r="S23" s="157" t="s">
        <v>916</v>
      </c>
    </row>
    <row r="24" spans="1:19" s="32" customFormat="1" ht="44.25" customHeight="1" x14ac:dyDescent="0.2">
      <c r="A24" s="25" t="s">
        <v>147</v>
      </c>
      <c r="B24" s="33" t="s">
        <v>375</v>
      </c>
      <c r="C24" s="1" t="s">
        <v>105</v>
      </c>
      <c r="D24" s="112">
        <v>6806.0704355885082</v>
      </c>
      <c r="E24" s="112">
        <v>6806.0704355885082</v>
      </c>
      <c r="F24" s="112">
        <v>4633.9202965708992</v>
      </c>
      <c r="G24" s="112">
        <v>0</v>
      </c>
      <c r="H24" s="61">
        <v>7646</v>
      </c>
      <c r="I24" s="61">
        <v>7646</v>
      </c>
      <c r="J24" s="61">
        <v>5213</v>
      </c>
      <c r="K24" s="112">
        <v>0</v>
      </c>
      <c r="L24" s="52">
        <v>7645</v>
      </c>
      <c r="M24" s="52">
        <v>7645</v>
      </c>
      <c r="N24" s="52">
        <v>5212</v>
      </c>
      <c r="O24" s="52">
        <v>0</v>
      </c>
      <c r="P24" s="434" t="s">
        <v>732</v>
      </c>
      <c r="Q24" s="435">
        <v>1</v>
      </c>
      <c r="R24" s="435">
        <v>1</v>
      </c>
      <c r="S24" s="157" t="s">
        <v>916</v>
      </c>
    </row>
    <row r="25" spans="1:19" s="32" customFormat="1" ht="33" customHeight="1" x14ac:dyDescent="0.2">
      <c r="A25" s="25" t="s">
        <v>148</v>
      </c>
      <c r="B25" s="33" t="s">
        <v>254</v>
      </c>
      <c r="C25" s="1" t="s">
        <v>105</v>
      </c>
      <c r="D25" s="112">
        <v>108897.12696941613</v>
      </c>
      <c r="E25" s="112">
        <v>108897.12696941613</v>
      </c>
      <c r="F25" s="112">
        <v>72694.624652455983</v>
      </c>
      <c r="G25" s="112">
        <v>0</v>
      </c>
      <c r="H25" s="61">
        <v>109332</v>
      </c>
      <c r="I25" s="61">
        <v>109332</v>
      </c>
      <c r="J25" s="61">
        <v>75880</v>
      </c>
      <c r="K25" s="112">
        <v>0</v>
      </c>
      <c r="L25" s="52">
        <v>109012.55</v>
      </c>
      <c r="M25" s="52">
        <v>109012.55</v>
      </c>
      <c r="N25" s="52">
        <v>75480</v>
      </c>
      <c r="O25" s="52">
        <v>0</v>
      </c>
      <c r="P25" s="434" t="s">
        <v>733</v>
      </c>
      <c r="Q25" s="435">
        <v>15</v>
      </c>
      <c r="R25" s="435">
        <v>6</v>
      </c>
      <c r="S25" s="157" t="s">
        <v>916</v>
      </c>
    </row>
    <row r="26" spans="1:19" s="32" customFormat="1" ht="58.5" customHeight="1" x14ac:dyDescent="0.2">
      <c r="A26" s="25" t="s">
        <v>149</v>
      </c>
      <c r="B26" s="33" t="s">
        <v>255</v>
      </c>
      <c r="C26" s="1" t="s">
        <v>105</v>
      </c>
      <c r="D26" s="112">
        <v>14336.19091751622</v>
      </c>
      <c r="E26" s="112">
        <v>14336.19091751622</v>
      </c>
      <c r="F26" s="112">
        <v>9267.8405931417983</v>
      </c>
      <c r="G26" s="112">
        <v>0</v>
      </c>
      <c r="H26" s="61">
        <v>14297</v>
      </c>
      <c r="I26" s="61">
        <v>14297</v>
      </c>
      <c r="J26" s="61">
        <v>9181</v>
      </c>
      <c r="K26" s="112">
        <v>0</v>
      </c>
      <c r="L26" s="436">
        <v>13923</v>
      </c>
      <c r="M26" s="436">
        <v>13923</v>
      </c>
      <c r="N26" s="436">
        <v>9228</v>
      </c>
      <c r="O26" s="436">
        <v>0</v>
      </c>
      <c r="P26" s="434" t="s">
        <v>734</v>
      </c>
      <c r="Q26" s="435">
        <v>10</v>
      </c>
      <c r="R26" s="435">
        <v>10</v>
      </c>
      <c r="S26" s="157" t="s">
        <v>916</v>
      </c>
    </row>
    <row r="27" spans="1:19" s="32" customFormat="1" ht="40.5" customHeight="1" x14ac:dyDescent="0.2">
      <c r="A27" s="25" t="s">
        <v>150</v>
      </c>
      <c r="B27" s="33" t="s">
        <v>71</v>
      </c>
      <c r="C27" s="1" t="s">
        <v>105</v>
      </c>
      <c r="D27" s="60">
        <v>12019.23076923077</v>
      </c>
      <c r="E27" s="112">
        <v>12019.23076923077</v>
      </c>
      <c r="F27" s="112">
        <v>8543.7905468025947</v>
      </c>
      <c r="G27" s="112">
        <v>0</v>
      </c>
      <c r="H27" s="61">
        <v>13149</v>
      </c>
      <c r="I27" s="61">
        <v>13149</v>
      </c>
      <c r="J27" s="61">
        <v>9144</v>
      </c>
      <c r="K27" s="112">
        <v>0</v>
      </c>
      <c r="L27" s="52">
        <v>13149</v>
      </c>
      <c r="M27" s="52">
        <v>13149</v>
      </c>
      <c r="N27" s="52">
        <v>9344</v>
      </c>
      <c r="O27" s="52">
        <v>0</v>
      </c>
      <c r="P27" s="434" t="s">
        <v>735</v>
      </c>
      <c r="Q27" s="435">
        <v>1000</v>
      </c>
      <c r="R27" s="435">
        <v>1081</v>
      </c>
      <c r="S27" s="157" t="s">
        <v>916</v>
      </c>
    </row>
    <row r="28" spans="1:19" s="32" customFormat="1" ht="38.25" customHeight="1" x14ac:dyDescent="0.2">
      <c r="A28" s="25" t="s">
        <v>151</v>
      </c>
      <c r="B28" s="33" t="s">
        <v>72</v>
      </c>
      <c r="C28" s="1" t="s">
        <v>105</v>
      </c>
      <c r="D28" s="63">
        <v>579.24003707136239</v>
      </c>
      <c r="E28" s="63">
        <v>579.24003707136239</v>
      </c>
      <c r="F28" s="112">
        <v>434.4300278035218</v>
      </c>
      <c r="G28" s="112">
        <v>0</v>
      </c>
      <c r="H28" s="61">
        <v>579</v>
      </c>
      <c r="I28" s="61">
        <v>579</v>
      </c>
      <c r="J28" s="61">
        <v>434</v>
      </c>
      <c r="K28" s="112">
        <v>0</v>
      </c>
      <c r="L28" s="52">
        <v>579</v>
      </c>
      <c r="M28" s="52">
        <v>579</v>
      </c>
      <c r="N28" s="52">
        <v>434</v>
      </c>
      <c r="O28" s="52">
        <v>0</v>
      </c>
      <c r="P28" s="434" t="s">
        <v>728</v>
      </c>
      <c r="Q28" s="435">
        <v>12</v>
      </c>
      <c r="R28" s="435">
        <v>12</v>
      </c>
      <c r="S28" s="157" t="s">
        <v>916</v>
      </c>
    </row>
    <row r="29" spans="1:19" s="32" customFormat="1" ht="70.5" customHeight="1" x14ac:dyDescent="0.2">
      <c r="A29" s="25" t="s">
        <v>152</v>
      </c>
      <c r="B29" s="394" t="s">
        <v>62</v>
      </c>
      <c r="C29" s="396" t="s">
        <v>105</v>
      </c>
      <c r="D29" s="99">
        <v>231.69601482854495</v>
      </c>
      <c r="E29" s="99">
        <v>231.69601482854495</v>
      </c>
      <c r="F29" s="99">
        <v>0</v>
      </c>
      <c r="G29" s="99">
        <v>0</v>
      </c>
      <c r="H29" s="99">
        <v>232</v>
      </c>
      <c r="I29" s="99">
        <v>232</v>
      </c>
      <c r="J29" s="99">
        <v>0</v>
      </c>
      <c r="K29" s="99">
        <v>0</v>
      </c>
      <c r="L29" s="52">
        <v>0</v>
      </c>
      <c r="M29" s="52">
        <v>0</v>
      </c>
      <c r="N29" s="52">
        <v>0</v>
      </c>
      <c r="O29" s="52">
        <v>0</v>
      </c>
      <c r="P29" s="434" t="s">
        <v>911</v>
      </c>
      <c r="Q29" s="435">
        <v>4</v>
      </c>
      <c r="R29" s="435">
        <v>0</v>
      </c>
      <c r="S29" s="396" t="s">
        <v>912</v>
      </c>
    </row>
    <row r="30" spans="1:19" s="32" customFormat="1" ht="43.5" customHeight="1" x14ac:dyDescent="0.2">
      <c r="A30" s="25" t="s">
        <v>153</v>
      </c>
      <c r="B30" s="26" t="s">
        <v>73</v>
      </c>
      <c r="C30" s="1" t="s">
        <v>105</v>
      </c>
      <c r="D30" s="63">
        <v>13612.140871177016</v>
      </c>
      <c r="E30" s="63">
        <v>13612.140871177016</v>
      </c>
      <c r="F30" s="63">
        <v>4054.680259499537</v>
      </c>
      <c r="G30" s="63">
        <v>0</v>
      </c>
      <c r="H30" s="61">
        <v>13091</v>
      </c>
      <c r="I30" s="61">
        <v>13091</v>
      </c>
      <c r="J30" s="61">
        <v>3671</v>
      </c>
      <c r="K30" s="63">
        <v>0</v>
      </c>
      <c r="L30" s="62">
        <v>12994</v>
      </c>
      <c r="M30" s="62">
        <v>12994</v>
      </c>
      <c r="N30" s="62">
        <v>4228</v>
      </c>
      <c r="O30" s="62"/>
      <c r="P30" s="263" t="s">
        <v>736</v>
      </c>
      <c r="Q30" s="264">
        <v>2</v>
      </c>
      <c r="R30" s="253">
        <v>2</v>
      </c>
      <c r="S30" s="157" t="s">
        <v>913</v>
      </c>
    </row>
    <row r="31" spans="1:19" s="32" customFormat="1" ht="24" customHeight="1" x14ac:dyDescent="0.2">
      <c r="A31" s="509" t="s">
        <v>116</v>
      </c>
      <c r="B31" s="509" t="s">
        <v>74</v>
      </c>
      <c r="C31" s="1" t="s">
        <v>105</v>
      </c>
      <c r="D31" s="63">
        <v>131863.99443929567</v>
      </c>
      <c r="E31" s="63">
        <v>131863.99443929567</v>
      </c>
      <c r="F31" s="63">
        <v>96588.276181649693</v>
      </c>
      <c r="G31" s="63">
        <v>0</v>
      </c>
      <c r="H31" s="61">
        <v>128816</v>
      </c>
      <c r="I31" s="61">
        <v>128816</v>
      </c>
      <c r="J31" s="61">
        <v>92309</v>
      </c>
      <c r="K31" s="63">
        <v>0</v>
      </c>
      <c r="L31" s="62">
        <v>19273</v>
      </c>
      <c r="M31" s="62">
        <v>19273</v>
      </c>
      <c r="N31" s="62">
        <v>13825</v>
      </c>
      <c r="O31" s="62">
        <v>0</v>
      </c>
      <c r="P31" s="659" t="s">
        <v>738</v>
      </c>
      <c r="Q31" s="767">
        <v>350</v>
      </c>
      <c r="R31" s="765">
        <v>363</v>
      </c>
      <c r="S31" s="657" t="s">
        <v>915</v>
      </c>
    </row>
    <row r="32" spans="1:19" s="32" customFormat="1" ht="27.75" customHeight="1" x14ac:dyDescent="0.2">
      <c r="A32" s="509"/>
      <c r="B32" s="509"/>
      <c r="C32" s="1" t="s">
        <v>169</v>
      </c>
      <c r="D32" s="63">
        <v>0</v>
      </c>
      <c r="E32" s="63">
        <v>0</v>
      </c>
      <c r="F32" s="63">
        <v>0</v>
      </c>
      <c r="G32" s="63">
        <v>0</v>
      </c>
      <c r="H32" s="61">
        <v>57939</v>
      </c>
      <c r="I32" s="61">
        <v>57939</v>
      </c>
      <c r="J32" s="61">
        <v>41519</v>
      </c>
      <c r="K32" s="63">
        <v>0</v>
      </c>
      <c r="L32" s="62">
        <v>57400.979999999996</v>
      </c>
      <c r="M32" s="62">
        <v>57400.979999999996</v>
      </c>
      <c r="N32" s="62">
        <v>41144.839999999997</v>
      </c>
      <c r="O32" s="62">
        <v>0</v>
      </c>
      <c r="P32" s="661"/>
      <c r="Q32" s="768"/>
      <c r="R32" s="766"/>
      <c r="S32" s="656"/>
    </row>
    <row r="33" spans="1:19" s="32" customFormat="1" ht="109.5" customHeight="1" x14ac:dyDescent="0.2">
      <c r="A33" s="25" t="s">
        <v>173</v>
      </c>
      <c r="B33" s="26" t="s">
        <v>376</v>
      </c>
      <c r="C33" s="1" t="s">
        <v>105</v>
      </c>
      <c r="D33" s="63">
        <v>0</v>
      </c>
      <c r="E33" s="63">
        <v>0</v>
      </c>
      <c r="F33" s="63">
        <v>0</v>
      </c>
      <c r="G33" s="63">
        <v>0</v>
      </c>
      <c r="H33" s="61">
        <v>5500</v>
      </c>
      <c r="I33" s="61">
        <v>5500</v>
      </c>
      <c r="J33" s="61">
        <v>0</v>
      </c>
      <c r="K33" s="63">
        <v>0</v>
      </c>
      <c r="L33" s="62">
        <v>5503</v>
      </c>
      <c r="M33" s="62">
        <v>5503</v>
      </c>
      <c r="N33" s="62">
        <v>0</v>
      </c>
      <c r="O33" s="62">
        <v>0</v>
      </c>
      <c r="P33" s="262" t="s">
        <v>737</v>
      </c>
      <c r="Q33" s="409">
        <v>6</v>
      </c>
      <c r="R33" s="410">
        <v>6</v>
      </c>
      <c r="S33" s="157" t="s">
        <v>914</v>
      </c>
    </row>
    <row r="34" spans="1:19" s="32" customFormat="1" ht="20.25" customHeight="1" x14ac:dyDescent="0.2">
      <c r="A34" s="25"/>
      <c r="B34" s="21" t="s">
        <v>163</v>
      </c>
      <c r="C34" s="1"/>
      <c r="D34" s="98">
        <f>SUM(D19:D33)</f>
        <v>410246.75625579245</v>
      </c>
      <c r="E34" s="98">
        <f t="shared" ref="E34:O34" si="2">SUM(E19:E33)</f>
        <v>410246.75625579245</v>
      </c>
      <c r="F34" s="98">
        <f t="shared" si="2"/>
        <v>264278.26691380912</v>
      </c>
      <c r="G34" s="98">
        <f t="shared" si="2"/>
        <v>0</v>
      </c>
      <c r="H34" s="98">
        <f t="shared" si="2"/>
        <v>470550</v>
      </c>
      <c r="I34" s="98">
        <f t="shared" si="2"/>
        <v>470550</v>
      </c>
      <c r="J34" s="98">
        <f t="shared" si="2"/>
        <v>309506</v>
      </c>
      <c r="K34" s="98">
        <f t="shared" si="2"/>
        <v>0</v>
      </c>
      <c r="L34" s="283">
        <f t="shared" si="2"/>
        <v>358895.52999999997</v>
      </c>
      <c r="M34" s="283">
        <f t="shared" si="2"/>
        <v>358895.52999999997</v>
      </c>
      <c r="N34" s="283">
        <f t="shared" si="2"/>
        <v>231178.84</v>
      </c>
      <c r="O34" s="283">
        <f t="shared" si="2"/>
        <v>0</v>
      </c>
      <c r="P34" s="262"/>
      <c r="Q34" s="408"/>
      <c r="R34" s="407"/>
      <c r="S34" s="162"/>
    </row>
    <row r="35" spans="1:19" s="32" customFormat="1" ht="12.75" customHeight="1" x14ac:dyDescent="0.2">
      <c r="A35" s="602" t="s">
        <v>256</v>
      </c>
      <c r="B35" s="602"/>
      <c r="C35" s="602"/>
      <c r="D35" s="602"/>
      <c r="E35" s="602"/>
      <c r="F35" s="602"/>
      <c r="G35" s="602"/>
      <c r="H35" s="602"/>
      <c r="I35" s="602"/>
      <c r="J35" s="602"/>
      <c r="K35" s="602"/>
      <c r="L35" s="602"/>
      <c r="M35" s="602"/>
      <c r="N35" s="602"/>
      <c r="O35" s="602"/>
      <c r="P35" s="163"/>
      <c r="Q35" s="408"/>
      <c r="R35" s="407"/>
      <c r="S35" s="162"/>
    </row>
    <row r="36" spans="1:19" s="32" customFormat="1" ht="96" customHeight="1" x14ac:dyDescent="0.2">
      <c r="A36" s="25" t="s">
        <v>142</v>
      </c>
      <c r="B36" s="33" t="s">
        <v>257</v>
      </c>
      <c r="C36" s="1" t="s">
        <v>169</v>
      </c>
      <c r="D36" s="63">
        <v>11584.800741427249</v>
      </c>
      <c r="E36" s="63">
        <v>11584.800741427249</v>
      </c>
      <c r="F36" s="113">
        <v>0</v>
      </c>
      <c r="G36" s="113">
        <v>0</v>
      </c>
      <c r="H36" s="63">
        <v>11585</v>
      </c>
      <c r="I36" s="63">
        <v>11585</v>
      </c>
      <c r="J36" s="113">
        <v>0</v>
      </c>
      <c r="K36" s="113">
        <v>0</v>
      </c>
      <c r="L36" s="62">
        <v>0</v>
      </c>
      <c r="M36" s="62">
        <v>0</v>
      </c>
      <c r="N36" s="62">
        <v>0</v>
      </c>
      <c r="O36" s="62">
        <v>0</v>
      </c>
      <c r="P36" s="262" t="s">
        <v>917</v>
      </c>
      <c r="Q36" s="226">
        <v>100</v>
      </c>
      <c r="R36" s="226">
        <v>0</v>
      </c>
      <c r="S36" s="157" t="s">
        <v>739</v>
      </c>
    </row>
    <row r="37" spans="1:19" s="32" customFormat="1" ht="72.75" customHeight="1" x14ac:dyDescent="0.2">
      <c r="A37" s="25" t="s">
        <v>143</v>
      </c>
      <c r="B37" s="50" t="s">
        <v>258</v>
      </c>
      <c r="C37" s="1" t="s">
        <v>169</v>
      </c>
      <c r="D37" s="63">
        <v>15929.101019462465</v>
      </c>
      <c r="E37" s="63">
        <v>15929.101019462465</v>
      </c>
      <c r="F37" s="113">
        <v>0</v>
      </c>
      <c r="G37" s="113">
        <v>0</v>
      </c>
      <c r="H37" s="63">
        <v>15929</v>
      </c>
      <c r="I37" s="63">
        <v>15929</v>
      </c>
      <c r="J37" s="113">
        <v>0</v>
      </c>
      <c r="K37" s="113">
        <v>0</v>
      </c>
      <c r="L37" s="62">
        <v>15929</v>
      </c>
      <c r="M37" s="62">
        <v>15929</v>
      </c>
      <c r="N37" s="62">
        <v>0</v>
      </c>
      <c r="O37" s="62">
        <v>0</v>
      </c>
      <c r="P37" s="265" t="s">
        <v>740</v>
      </c>
      <c r="Q37" s="264">
        <v>100</v>
      </c>
      <c r="R37" s="253">
        <v>100</v>
      </c>
      <c r="S37" s="1" t="s">
        <v>741</v>
      </c>
    </row>
    <row r="38" spans="1:19" s="32" customFormat="1" ht="54" customHeight="1" x14ac:dyDescent="0.2">
      <c r="A38" s="25" t="s">
        <v>144</v>
      </c>
      <c r="B38" s="26" t="s">
        <v>75</v>
      </c>
      <c r="C38" s="1" t="s">
        <v>169</v>
      </c>
      <c r="D38" s="113">
        <v>2135947.6367006488</v>
      </c>
      <c r="E38" s="63">
        <v>2135947.6367006488</v>
      </c>
      <c r="F38" s="63">
        <v>0</v>
      </c>
      <c r="G38" s="63">
        <v>0</v>
      </c>
      <c r="H38" s="61">
        <v>1540431</v>
      </c>
      <c r="I38" s="61">
        <v>1540431</v>
      </c>
      <c r="J38" s="61">
        <v>0</v>
      </c>
      <c r="K38" s="61">
        <v>0</v>
      </c>
      <c r="L38" s="62">
        <v>2092781</v>
      </c>
      <c r="M38" s="62">
        <v>2092781</v>
      </c>
      <c r="N38" s="62">
        <v>0</v>
      </c>
      <c r="O38" s="62">
        <v>0</v>
      </c>
      <c r="P38" s="266" t="s">
        <v>742</v>
      </c>
      <c r="Q38" s="264">
        <v>100</v>
      </c>
      <c r="R38" s="253">
        <v>100</v>
      </c>
      <c r="S38" s="157" t="s">
        <v>744</v>
      </c>
    </row>
    <row r="39" spans="1:19" s="32" customFormat="1" ht="60.75" customHeight="1" x14ac:dyDescent="0.2">
      <c r="A39" s="25" t="s">
        <v>145</v>
      </c>
      <c r="B39" s="26" t="s">
        <v>76</v>
      </c>
      <c r="C39" s="1" t="s">
        <v>169</v>
      </c>
      <c r="D39" s="113">
        <v>144810.00926784059</v>
      </c>
      <c r="E39" s="113">
        <v>144810.00926784059</v>
      </c>
      <c r="F39" s="63">
        <v>0</v>
      </c>
      <c r="G39" s="63">
        <v>0</v>
      </c>
      <c r="H39" s="113">
        <v>144810</v>
      </c>
      <c r="I39" s="113">
        <v>144810</v>
      </c>
      <c r="J39" s="63">
        <v>0</v>
      </c>
      <c r="K39" s="63">
        <v>0</v>
      </c>
      <c r="L39" s="52">
        <v>144810</v>
      </c>
      <c r="M39" s="52">
        <v>144810</v>
      </c>
      <c r="N39" s="52">
        <v>0</v>
      </c>
      <c r="O39" s="52">
        <v>0</v>
      </c>
      <c r="P39" s="433" t="s">
        <v>743</v>
      </c>
      <c r="Q39" s="435">
        <v>100</v>
      </c>
      <c r="R39" s="435">
        <v>100</v>
      </c>
      <c r="S39" s="14" t="s">
        <v>459</v>
      </c>
    </row>
    <row r="40" spans="1:19" s="32" customFormat="1" x14ac:dyDescent="0.2">
      <c r="A40" s="25"/>
      <c r="B40" s="21" t="s">
        <v>163</v>
      </c>
      <c r="C40" s="1"/>
      <c r="D40" s="98">
        <f>SUM(D36:D39)</f>
        <v>2308271.547729379</v>
      </c>
      <c r="E40" s="98">
        <f t="shared" ref="E40:O40" si="3">SUM(E36:E39)</f>
        <v>2308271.547729379</v>
      </c>
      <c r="F40" s="98">
        <f t="shared" si="3"/>
        <v>0</v>
      </c>
      <c r="G40" s="98">
        <f t="shared" si="3"/>
        <v>0</v>
      </c>
      <c r="H40" s="98">
        <f t="shared" si="3"/>
        <v>1712755</v>
      </c>
      <c r="I40" s="98">
        <f t="shared" si="3"/>
        <v>1712755</v>
      </c>
      <c r="J40" s="98">
        <f t="shared" si="3"/>
        <v>0</v>
      </c>
      <c r="K40" s="98">
        <f t="shared" si="3"/>
        <v>0</v>
      </c>
      <c r="L40" s="283">
        <f t="shared" si="3"/>
        <v>2253520</v>
      </c>
      <c r="M40" s="283">
        <f t="shared" si="3"/>
        <v>2253520</v>
      </c>
      <c r="N40" s="283">
        <f t="shared" si="3"/>
        <v>0</v>
      </c>
      <c r="O40" s="283">
        <f t="shared" si="3"/>
        <v>0</v>
      </c>
      <c r="P40" s="163"/>
      <c r="Q40" s="408"/>
      <c r="R40" s="407"/>
      <c r="S40" s="157"/>
    </row>
    <row r="41" spans="1:19" s="32" customFormat="1" x14ac:dyDescent="0.2">
      <c r="A41" s="25"/>
      <c r="B41" s="21" t="s">
        <v>157</v>
      </c>
      <c r="C41" s="1"/>
      <c r="D41" s="98">
        <f t="shared" ref="D41:O41" si="4">+D40+D34+D17</f>
        <v>5285275.7182576461</v>
      </c>
      <c r="E41" s="98">
        <f t="shared" si="4"/>
        <v>5284262.0481927712</v>
      </c>
      <c r="F41" s="98">
        <f t="shared" si="4"/>
        <v>1637366.7747914738</v>
      </c>
      <c r="G41" s="98">
        <f t="shared" si="4"/>
        <v>1013.6700648748842</v>
      </c>
      <c r="H41" s="98">
        <f t="shared" si="4"/>
        <v>4579186</v>
      </c>
      <c r="I41" s="98">
        <f t="shared" si="4"/>
        <v>4534270</v>
      </c>
      <c r="J41" s="98">
        <f t="shared" si="4"/>
        <v>1604420</v>
      </c>
      <c r="K41" s="98">
        <f t="shared" si="4"/>
        <v>44916</v>
      </c>
      <c r="L41" s="283">
        <f t="shared" si="4"/>
        <v>4889438.26</v>
      </c>
      <c r="M41" s="283">
        <f t="shared" si="4"/>
        <v>4838115.63</v>
      </c>
      <c r="N41" s="283">
        <f t="shared" si="4"/>
        <v>1520021.4600000002</v>
      </c>
      <c r="O41" s="283">
        <f t="shared" si="4"/>
        <v>51322.630000000005</v>
      </c>
      <c r="P41" s="163"/>
      <c r="Q41" s="408"/>
      <c r="R41" s="407"/>
      <c r="S41" s="157"/>
    </row>
    <row r="42" spans="1:19" s="32" customFormat="1" ht="12.75" customHeight="1" x14ac:dyDescent="0.2">
      <c r="A42" s="602" t="s">
        <v>108</v>
      </c>
      <c r="B42" s="602"/>
      <c r="C42" s="602"/>
      <c r="D42" s="602"/>
      <c r="E42" s="602"/>
      <c r="F42" s="602"/>
      <c r="G42" s="602"/>
      <c r="H42" s="602"/>
      <c r="I42" s="602"/>
      <c r="J42" s="602"/>
      <c r="K42" s="602"/>
      <c r="L42" s="602"/>
      <c r="M42" s="602"/>
      <c r="N42" s="602"/>
      <c r="O42" s="602"/>
      <c r="P42" s="163"/>
      <c r="Q42" s="408"/>
      <c r="R42" s="407"/>
      <c r="S42" s="157"/>
    </row>
    <row r="43" spans="1:19" s="32" customFormat="1" ht="12.75" customHeight="1" x14ac:dyDescent="0.2">
      <c r="A43" s="602" t="s">
        <v>162</v>
      </c>
      <c r="B43" s="602"/>
      <c r="C43" s="602"/>
      <c r="D43" s="602"/>
      <c r="E43" s="602"/>
      <c r="F43" s="602"/>
      <c r="G43" s="602"/>
      <c r="H43" s="602"/>
      <c r="I43" s="602"/>
      <c r="J43" s="602"/>
      <c r="K43" s="602"/>
      <c r="L43" s="602"/>
      <c r="M43" s="602"/>
      <c r="N43" s="602"/>
      <c r="O43" s="602"/>
      <c r="P43" s="163"/>
      <c r="Q43" s="408"/>
      <c r="R43" s="407"/>
      <c r="S43" s="157"/>
    </row>
    <row r="44" spans="1:19" s="32" customFormat="1" ht="89.25" customHeight="1" x14ac:dyDescent="0.2">
      <c r="A44" s="385" t="s">
        <v>142</v>
      </c>
      <c r="B44" s="50" t="s">
        <v>22</v>
      </c>
      <c r="C44" s="396" t="s">
        <v>169</v>
      </c>
      <c r="D44" s="99">
        <v>64874.884151992592</v>
      </c>
      <c r="E44" s="99">
        <v>64874.884151992592</v>
      </c>
      <c r="F44" s="117">
        <v>0</v>
      </c>
      <c r="G44" s="117">
        <v>0</v>
      </c>
      <c r="H44" s="99">
        <v>50332</v>
      </c>
      <c r="I44" s="99">
        <v>50332</v>
      </c>
      <c r="J44" s="117">
        <v>0</v>
      </c>
      <c r="K44" s="117">
        <v>0</v>
      </c>
      <c r="L44" s="52">
        <v>26285</v>
      </c>
      <c r="M44" s="52">
        <v>26285</v>
      </c>
      <c r="N44" s="52">
        <v>0</v>
      </c>
      <c r="O44" s="52">
        <v>0</v>
      </c>
      <c r="P44" s="254" t="s">
        <v>921</v>
      </c>
      <c r="Q44" s="411">
        <v>3</v>
      </c>
      <c r="R44" s="411">
        <v>3</v>
      </c>
      <c r="S44" s="396" t="s">
        <v>922</v>
      </c>
    </row>
    <row r="45" spans="1:19" s="32" customFormat="1" ht="17.25" customHeight="1" x14ac:dyDescent="0.2">
      <c r="A45" s="385"/>
      <c r="B45" s="389" t="s">
        <v>163</v>
      </c>
      <c r="C45" s="396"/>
      <c r="D45" s="118">
        <f>+D44</f>
        <v>64874.884151992592</v>
      </c>
      <c r="E45" s="118">
        <f t="shared" ref="E45:O45" si="5">+E44</f>
        <v>64874.884151992592</v>
      </c>
      <c r="F45" s="118">
        <f t="shared" si="5"/>
        <v>0</v>
      </c>
      <c r="G45" s="118">
        <f t="shared" si="5"/>
        <v>0</v>
      </c>
      <c r="H45" s="118">
        <f t="shared" si="5"/>
        <v>50332</v>
      </c>
      <c r="I45" s="118">
        <f t="shared" si="5"/>
        <v>50332</v>
      </c>
      <c r="J45" s="118">
        <f t="shared" si="5"/>
        <v>0</v>
      </c>
      <c r="K45" s="118">
        <f t="shared" si="5"/>
        <v>0</v>
      </c>
      <c r="L45" s="283">
        <f t="shared" si="5"/>
        <v>26285</v>
      </c>
      <c r="M45" s="283">
        <f t="shared" si="5"/>
        <v>26285</v>
      </c>
      <c r="N45" s="283">
        <f t="shared" si="5"/>
        <v>0</v>
      </c>
      <c r="O45" s="283">
        <f t="shared" si="5"/>
        <v>0</v>
      </c>
      <c r="P45" s="163"/>
      <c r="Q45" s="408"/>
      <c r="R45" s="407"/>
      <c r="S45" s="157"/>
    </row>
    <row r="46" spans="1:19" s="32" customFormat="1" ht="15.75" customHeight="1" x14ac:dyDescent="0.2">
      <c r="A46" s="611" t="s">
        <v>259</v>
      </c>
      <c r="B46" s="611"/>
      <c r="C46" s="611"/>
      <c r="D46" s="611"/>
      <c r="E46" s="611"/>
      <c r="F46" s="611"/>
      <c r="G46" s="611"/>
      <c r="H46" s="611"/>
      <c r="I46" s="611"/>
      <c r="J46" s="611"/>
      <c r="K46" s="611"/>
      <c r="L46" s="611"/>
      <c r="M46" s="611"/>
      <c r="N46" s="611"/>
      <c r="O46" s="611"/>
      <c r="P46" s="163"/>
      <c r="Q46" s="408"/>
      <c r="R46" s="407"/>
      <c r="S46" s="157"/>
    </row>
    <row r="47" spans="1:19" s="32" customFormat="1" ht="42" customHeight="1" x14ac:dyDescent="0.2">
      <c r="A47" s="385" t="s">
        <v>142</v>
      </c>
      <c r="B47" s="50" t="s">
        <v>176</v>
      </c>
      <c r="C47" s="396" t="s">
        <v>169</v>
      </c>
      <c r="D47" s="99">
        <v>10426.320667284523</v>
      </c>
      <c r="E47" s="99">
        <v>10426.320667284523</v>
      </c>
      <c r="F47" s="99">
        <v>0</v>
      </c>
      <c r="G47" s="99">
        <v>0</v>
      </c>
      <c r="H47" s="99">
        <v>10426</v>
      </c>
      <c r="I47" s="99">
        <v>10426</v>
      </c>
      <c r="J47" s="99">
        <v>0</v>
      </c>
      <c r="K47" s="99">
        <v>0</v>
      </c>
      <c r="L47" s="52">
        <v>11641</v>
      </c>
      <c r="M47" s="52">
        <v>11641</v>
      </c>
      <c r="N47" s="52">
        <v>0</v>
      </c>
      <c r="O47" s="52">
        <v>0</v>
      </c>
      <c r="P47" s="773" t="s">
        <v>745</v>
      </c>
      <c r="Q47" s="775">
        <v>11</v>
      </c>
      <c r="R47" s="775">
        <v>11</v>
      </c>
      <c r="S47" s="738" t="s">
        <v>761</v>
      </c>
    </row>
    <row r="48" spans="1:19" s="32" customFormat="1" ht="33" customHeight="1" x14ac:dyDescent="0.2">
      <c r="A48" s="385" t="s">
        <v>143</v>
      </c>
      <c r="B48" s="50" t="s">
        <v>177</v>
      </c>
      <c r="C48" s="396" t="s">
        <v>169</v>
      </c>
      <c r="D48" s="53">
        <v>13032.900834105654</v>
      </c>
      <c r="E48" s="99">
        <v>13032.900834105654</v>
      </c>
      <c r="F48" s="99">
        <v>0</v>
      </c>
      <c r="G48" s="99">
        <v>0</v>
      </c>
      <c r="H48" s="99">
        <v>13033</v>
      </c>
      <c r="I48" s="99">
        <v>13033</v>
      </c>
      <c r="J48" s="99">
        <v>0</v>
      </c>
      <c r="K48" s="99">
        <v>0</v>
      </c>
      <c r="L48" s="52">
        <v>13033</v>
      </c>
      <c r="M48" s="52">
        <v>13033</v>
      </c>
      <c r="N48" s="52">
        <v>0</v>
      </c>
      <c r="O48" s="52">
        <v>0</v>
      </c>
      <c r="P48" s="774"/>
      <c r="Q48" s="776"/>
      <c r="R48" s="776"/>
      <c r="S48" s="740"/>
    </row>
    <row r="49" spans="1:19" s="32" customFormat="1" x14ac:dyDescent="0.2">
      <c r="A49" s="385"/>
      <c r="B49" s="389" t="s">
        <v>163</v>
      </c>
      <c r="C49" s="396"/>
      <c r="D49" s="118">
        <f>+D48+D47</f>
        <v>23459.221501390177</v>
      </c>
      <c r="E49" s="118">
        <f t="shared" ref="E49:O49" si="6">+E48+E47</f>
        <v>23459.221501390177</v>
      </c>
      <c r="F49" s="118">
        <f t="shared" si="6"/>
        <v>0</v>
      </c>
      <c r="G49" s="118">
        <f t="shared" si="6"/>
        <v>0</v>
      </c>
      <c r="H49" s="118">
        <f t="shared" si="6"/>
        <v>23459</v>
      </c>
      <c r="I49" s="118">
        <f t="shared" si="6"/>
        <v>23459</v>
      </c>
      <c r="J49" s="118">
        <f t="shared" si="6"/>
        <v>0</v>
      </c>
      <c r="K49" s="118">
        <f t="shared" si="6"/>
        <v>0</v>
      </c>
      <c r="L49" s="283">
        <f t="shared" si="6"/>
        <v>24674</v>
      </c>
      <c r="M49" s="283">
        <f t="shared" si="6"/>
        <v>24674</v>
      </c>
      <c r="N49" s="283">
        <f t="shared" si="6"/>
        <v>0</v>
      </c>
      <c r="O49" s="283">
        <f t="shared" si="6"/>
        <v>0</v>
      </c>
      <c r="P49" s="163"/>
      <c r="Q49" s="408"/>
      <c r="R49" s="407"/>
      <c r="S49" s="157"/>
    </row>
    <row r="50" spans="1:19" s="32" customFormat="1" x14ac:dyDescent="0.2">
      <c r="A50" s="385"/>
      <c r="B50" s="389" t="s">
        <v>158</v>
      </c>
      <c r="C50" s="396"/>
      <c r="D50" s="118">
        <f>+D49+D45</f>
        <v>88334.105653382765</v>
      </c>
      <c r="E50" s="118">
        <f t="shared" ref="E50:O50" si="7">+E49+E45</f>
        <v>88334.105653382765</v>
      </c>
      <c r="F50" s="118">
        <f t="shared" si="7"/>
        <v>0</v>
      </c>
      <c r="G50" s="118">
        <f t="shared" si="7"/>
        <v>0</v>
      </c>
      <c r="H50" s="118">
        <f t="shared" si="7"/>
        <v>73791</v>
      </c>
      <c r="I50" s="118">
        <f t="shared" si="7"/>
        <v>73791</v>
      </c>
      <c r="J50" s="118">
        <f t="shared" si="7"/>
        <v>0</v>
      </c>
      <c r="K50" s="118">
        <f t="shared" si="7"/>
        <v>0</v>
      </c>
      <c r="L50" s="283">
        <f t="shared" si="7"/>
        <v>50959</v>
      </c>
      <c r="M50" s="283">
        <f t="shared" si="7"/>
        <v>50959</v>
      </c>
      <c r="N50" s="283">
        <f t="shared" si="7"/>
        <v>0</v>
      </c>
      <c r="O50" s="283">
        <f t="shared" si="7"/>
        <v>0</v>
      </c>
      <c r="P50" s="163"/>
      <c r="Q50" s="408"/>
      <c r="R50" s="407"/>
      <c r="S50" s="157"/>
    </row>
    <row r="51" spans="1:19" s="32" customFormat="1" ht="12.75" customHeight="1" x14ac:dyDescent="0.2">
      <c r="A51" s="611" t="s">
        <v>91</v>
      </c>
      <c r="B51" s="611"/>
      <c r="C51" s="611"/>
      <c r="D51" s="611"/>
      <c r="E51" s="611"/>
      <c r="F51" s="611"/>
      <c r="G51" s="611"/>
      <c r="H51" s="611"/>
      <c r="I51" s="611"/>
      <c r="J51" s="611"/>
      <c r="K51" s="611"/>
      <c r="L51" s="611"/>
      <c r="M51" s="611"/>
      <c r="N51" s="611"/>
      <c r="O51" s="611"/>
      <c r="P51" s="163"/>
      <c r="Q51" s="408"/>
      <c r="R51" s="407"/>
      <c r="S51" s="157"/>
    </row>
    <row r="52" spans="1:19" s="32" customFormat="1" ht="12.75" customHeight="1" x14ac:dyDescent="0.2">
      <c r="A52" s="611" t="s">
        <v>260</v>
      </c>
      <c r="B52" s="611"/>
      <c r="C52" s="611"/>
      <c r="D52" s="611"/>
      <c r="E52" s="611"/>
      <c r="F52" s="611"/>
      <c r="G52" s="611"/>
      <c r="H52" s="611"/>
      <c r="I52" s="611"/>
      <c r="J52" s="611"/>
      <c r="K52" s="611"/>
      <c r="L52" s="611"/>
      <c r="M52" s="611"/>
      <c r="N52" s="611"/>
      <c r="O52" s="611"/>
      <c r="P52" s="163"/>
      <c r="Q52" s="408"/>
      <c r="R52" s="407"/>
      <c r="S52" s="157"/>
    </row>
    <row r="53" spans="1:19" s="32" customFormat="1" ht="46.5" customHeight="1" x14ac:dyDescent="0.2">
      <c r="A53" s="454" t="s">
        <v>142</v>
      </c>
      <c r="B53" s="455" t="s">
        <v>379</v>
      </c>
      <c r="C53" s="396" t="s">
        <v>169</v>
      </c>
      <c r="D53" s="41" t="s">
        <v>377</v>
      </c>
      <c r="E53" s="46" t="s">
        <v>377</v>
      </c>
      <c r="F53" s="116">
        <v>0</v>
      </c>
      <c r="G53" s="116">
        <v>0</v>
      </c>
      <c r="H53" s="41" t="s">
        <v>377</v>
      </c>
      <c r="I53" s="46" t="s">
        <v>377</v>
      </c>
      <c r="J53" s="116">
        <v>0</v>
      </c>
      <c r="K53" s="116">
        <v>0</v>
      </c>
      <c r="L53" s="437" t="s">
        <v>746</v>
      </c>
      <c r="M53" s="437" t="s">
        <v>746</v>
      </c>
      <c r="N53" s="437">
        <v>0</v>
      </c>
      <c r="O53" s="437">
        <v>0</v>
      </c>
      <c r="P53" s="777" t="s">
        <v>747</v>
      </c>
      <c r="Q53" s="775">
        <v>16</v>
      </c>
      <c r="R53" s="775">
        <v>16</v>
      </c>
      <c r="S53" s="442" t="s">
        <v>781</v>
      </c>
    </row>
    <row r="54" spans="1:19" s="32" customFormat="1" ht="21.75" customHeight="1" x14ac:dyDescent="0.2">
      <c r="A54" s="454"/>
      <c r="B54" s="455"/>
      <c r="C54" s="396" t="s">
        <v>175</v>
      </c>
      <c r="D54" s="99">
        <v>34395.273401297498</v>
      </c>
      <c r="E54" s="120">
        <v>34395.273401297498</v>
      </c>
      <c r="F54" s="120">
        <v>0</v>
      </c>
      <c r="G54" s="120">
        <v>0</v>
      </c>
      <c r="H54" s="99">
        <v>34395.273401297498</v>
      </c>
      <c r="I54" s="120">
        <v>34395.273401297498</v>
      </c>
      <c r="J54" s="119">
        <v>0</v>
      </c>
      <c r="K54" s="119">
        <v>0</v>
      </c>
      <c r="L54" s="436">
        <v>26786</v>
      </c>
      <c r="M54" s="436">
        <v>26786</v>
      </c>
      <c r="N54" s="436">
        <v>0</v>
      </c>
      <c r="O54" s="436">
        <v>0</v>
      </c>
      <c r="P54" s="777"/>
      <c r="Q54" s="776"/>
      <c r="R54" s="776"/>
      <c r="S54" s="444"/>
    </row>
    <row r="55" spans="1:19" s="32" customFormat="1" ht="16.5" customHeight="1" x14ac:dyDescent="0.2">
      <c r="A55" s="385"/>
      <c r="B55" s="389" t="s">
        <v>163</v>
      </c>
      <c r="C55" s="396"/>
      <c r="D55" s="118">
        <f>+D54</f>
        <v>34395.273401297498</v>
      </c>
      <c r="E55" s="118">
        <f t="shared" ref="E55:O55" si="8">+E54</f>
        <v>34395.273401297498</v>
      </c>
      <c r="F55" s="118">
        <f t="shared" si="8"/>
        <v>0</v>
      </c>
      <c r="G55" s="118">
        <f t="shared" si="8"/>
        <v>0</v>
      </c>
      <c r="H55" s="118">
        <f t="shared" si="8"/>
        <v>34395.273401297498</v>
      </c>
      <c r="I55" s="118">
        <f t="shared" si="8"/>
        <v>34395.273401297498</v>
      </c>
      <c r="J55" s="118">
        <f t="shared" si="8"/>
        <v>0</v>
      </c>
      <c r="K55" s="118">
        <f t="shared" si="8"/>
        <v>0</v>
      </c>
      <c r="L55" s="283">
        <f t="shared" si="8"/>
        <v>26786</v>
      </c>
      <c r="M55" s="283">
        <f t="shared" si="8"/>
        <v>26786</v>
      </c>
      <c r="N55" s="283">
        <f t="shared" si="8"/>
        <v>0</v>
      </c>
      <c r="O55" s="283">
        <f t="shared" si="8"/>
        <v>0</v>
      </c>
      <c r="P55" s="163"/>
      <c r="Q55" s="408"/>
      <c r="R55" s="407"/>
      <c r="S55" s="157"/>
    </row>
    <row r="56" spans="1:19" s="32" customFormat="1" ht="12.75" customHeight="1" x14ac:dyDescent="0.2">
      <c r="A56" s="611" t="s">
        <v>92</v>
      </c>
      <c r="B56" s="611"/>
      <c r="C56" s="611"/>
      <c r="D56" s="611"/>
      <c r="E56" s="611"/>
      <c r="F56" s="611"/>
      <c r="G56" s="611"/>
      <c r="H56" s="611"/>
      <c r="I56" s="611"/>
      <c r="J56" s="611"/>
      <c r="K56" s="611"/>
      <c r="L56" s="611"/>
      <c r="M56" s="611"/>
      <c r="N56" s="611"/>
      <c r="O56" s="611"/>
      <c r="P56" s="163"/>
      <c r="Q56" s="408"/>
      <c r="R56" s="407"/>
      <c r="S56" s="157"/>
    </row>
    <row r="57" spans="1:19" s="32" customFormat="1" ht="70.5" customHeight="1" x14ac:dyDescent="0.2">
      <c r="A57" s="385" t="s">
        <v>142</v>
      </c>
      <c r="B57" s="50" t="s">
        <v>63</v>
      </c>
      <c r="C57" s="396" t="s">
        <v>169</v>
      </c>
      <c r="D57" s="99">
        <v>57924.003707136239</v>
      </c>
      <c r="E57" s="99">
        <v>23170</v>
      </c>
      <c r="F57" s="99">
        <v>0</v>
      </c>
      <c r="G57" s="99">
        <v>34754</v>
      </c>
      <c r="H57" s="99">
        <v>49841</v>
      </c>
      <c r="I57" s="99">
        <v>27541</v>
      </c>
      <c r="J57" s="99">
        <v>0</v>
      </c>
      <c r="K57" s="99">
        <v>22300</v>
      </c>
      <c r="L57" s="437">
        <v>108800</v>
      </c>
      <c r="M57" s="437">
        <f>+L57-O57</f>
        <v>46128</v>
      </c>
      <c r="N57" s="437">
        <v>0</v>
      </c>
      <c r="O57" s="437">
        <v>62672</v>
      </c>
      <c r="P57" s="433" t="s">
        <v>748</v>
      </c>
      <c r="Q57" s="435">
        <v>15</v>
      </c>
      <c r="R57" s="435">
        <v>63</v>
      </c>
      <c r="S57" s="157" t="s">
        <v>753</v>
      </c>
    </row>
    <row r="58" spans="1:19" s="32" customFormat="1" ht="51" customHeight="1" x14ac:dyDescent="0.2">
      <c r="A58" s="454" t="s">
        <v>143</v>
      </c>
      <c r="B58" s="455" t="s">
        <v>0</v>
      </c>
      <c r="C58" s="396" t="s">
        <v>169</v>
      </c>
      <c r="D58" s="99">
        <v>13612.140871177016</v>
      </c>
      <c r="E58" s="99">
        <v>13612.140871177016</v>
      </c>
      <c r="F58" s="120">
        <v>0</v>
      </c>
      <c r="G58" s="99">
        <v>0</v>
      </c>
      <c r="H58" s="99">
        <v>13612</v>
      </c>
      <c r="I58" s="120">
        <v>13612</v>
      </c>
      <c r="J58" s="120">
        <v>0</v>
      </c>
      <c r="K58" s="99">
        <v>0</v>
      </c>
      <c r="L58" s="437">
        <v>13316</v>
      </c>
      <c r="M58" s="437">
        <v>13316</v>
      </c>
      <c r="N58" s="437">
        <v>0</v>
      </c>
      <c r="O58" s="437">
        <v>0</v>
      </c>
      <c r="P58" s="773" t="s">
        <v>749</v>
      </c>
      <c r="Q58" s="775">
        <v>10</v>
      </c>
      <c r="R58" s="775">
        <v>10</v>
      </c>
      <c r="S58" s="738" t="s">
        <v>752</v>
      </c>
    </row>
    <row r="59" spans="1:19" s="32" customFormat="1" ht="30.75" customHeight="1" x14ac:dyDescent="0.2">
      <c r="A59" s="454"/>
      <c r="B59" s="455"/>
      <c r="C59" s="396" t="s">
        <v>175</v>
      </c>
      <c r="D59" s="99">
        <v>76430.722891566271</v>
      </c>
      <c r="E59" s="99">
        <v>76430.722891566271</v>
      </c>
      <c r="F59" s="120">
        <v>0</v>
      </c>
      <c r="G59" s="99">
        <v>0</v>
      </c>
      <c r="H59" s="99">
        <v>76882.460000000006</v>
      </c>
      <c r="I59" s="120">
        <v>76882.460000000006</v>
      </c>
      <c r="J59" s="120">
        <v>0</v>
      </c>
      <c r="K59" s="99">
        <v>0</v>
      </c>
      <c r="L59" s="437">
        <v>76596</v>
      </c>
      <c r="M59" s="437">
        <v>76596</v>
      </c>
      <c r="N59" s="437">
        <v>0</v>
      </c>
      <c r="O59" s="437">
        <v>0</v>
      </c>
      <c r="P59" s="774"/>
      <c r="Q59" s="776"/>
      <c r="R59" s="776"/>
      <c r="S59" s="740"/>
    </row>
    <row r="60" spans="1:19" s="32" customFormat="1" x14ac:dyDescent="0.2">
      <c r="A60" s="25"/>
      <c r="B60" s="21" t="s">
        <v>163</v>
      </c>
      <c r="C60" s="1"/>
      <c r="D60" s="98">
        <f>SUM(D57:D59)</f>
        <v>147966.86746987951</v>
      </c>
      <c r="E60" s="98">
        <f t="shared" ref="E60:O60" si="9">SUM(E57:E59)</f>
        <v>113212.86376274329</v>
      </c>
      <c r="F60" s="98">
        <f t="shared" si="9"/>
        <v>0</v>
      </c>
      <c r="G60" s="98">
        <f t="shared" si="9"/>
        <v>34754</v>
      </c>
      <c r="H60" s="98">
        <f t="shared" si="9"/>
        <v>140335.46000000002</v>
      </c>
      <c r="I60" s="98">
        <f t="shared" si="9"/>
        <v>118035.46</v>
      </c>
      <c r="J60" s="98">
        <f t="shared" si="9"/>
        <v>0</v>
      </c>
      <c r="K60" s="98">
        <f t="shared" si="9"/>
        <v>22300</v>
      </c>
      <c r="L60" s="283">
        <f t="shared" si="9"/>
        <v>198712</v>
      </c>
      <c r="M60" s="283">
        <f t="shared" si="9"/>
        <v>136040</v>
      </c>
      <c r="N60" s="283">
        <f t="shared" si="9"/>
        <v>0</v>
      </c>
      <c r="O60" s="283">
        <f t="shared" si="9"/>
        <v>62672</v>
      </c>
      <c r="P60" s="163"/>
      <c r="Q60" s="408"/>
      <c r="R60" s="407"/>
      <c r="S60" s="157"/>
    </row>
    <row r="61" spans="1:19" s="32" customFormat="1" x14ac:dyDescent="0.2">
      <c r="A61" s="25"/>
      <c r="B61" s="21" t="s">
        <v>159</v>
      </c>
      <c r="C61" s="1"/>
      <c r="D61" s="98">
        <f>+D60+D55</f>
        <v>182362.14087117702</v>
      </c>
      <c r="E61" s="98">
        <f t="shared" ref="E61:O61" si="10">+E60+E55</f>
        <v>147608.13716404079</v>
      </c>
      <c r="F61" s="98">
        <f t="shared" si="10"/>
        <v>0</v>
      </c>
      <c r="G61" s="98">
        <f t="shared" si="10"/>
        <v>34754</v>
      </c>
      <c r="H61" s="98">
        <f t="shared" si="10"/>
        <v>174730.73340129753</v>
      </c>
      <c r="I61" s="98">
        <f t="shared" si="10"/>
        <v>152430.7334012975</v>
      </c>
      <c r="J61" s="98">
        <f t="shared" si="10"/>
        <v>0</v>
      </c>
      <c r="K61" s="98">
        <f t="shared" si="10"/>
        <v>22300</v>
      </c>
      <c r="L61" s="283">
        <f t="shared" si="10"/>
        <v>225498</v>
      </c>
      <c r="M61" s="283">
        <f t="shared" si="10"/>
        <v>162826</v>
      </c>
      <c r="N61" s="283">
        <f t="shared" si="10"/>
        <v>0</v>
      </c>
      <c r="O61" s="283">
        <f t="shared" si="10"/>
        <v>62672</v>
      </c>
      <c r="P61" s="163"/>
      <c r="Q61" s="408"/>
      <c r="R61" s="407"/>
      <c r="S61" s="157"/>
    </row>
    <row r="62" spans="1:19" s="32" customFormat="1" ht="12.75" customHeight="1" x14ac:dyDescent="0.2">
      <c r="A62" s="602" t="s">
        <v>378</v>
      </c>
      <c r="B62" s="602"/>
      <c r="C62" s="602"/>
      <c r="D62" s="602"/>
      <c r="E62" s="602"/>
      <c r="F62" s="602"/>
      <c r="G62" s="602"/>
      <c r="H62" s="602"/>
      <c r="I62" s="602"/>
      <c r="J62" s="602"/>
      <c r="K62" s="602"/>
      <c r="L62" s="602"/>
      <c r="M62" s="602"/>
      <c r="N62" s="602"/>
      <c r="O62" s="602"/>
      <c r="P62" s="163"/>
      <c r="Q62" s="408"/>
      <c r="R62" s="407"/>
      <c r="S62" s="157"/>
    </row>
    <row r="63" spans="1:19" ht="12.75" customHeight="1" x14ac:dyDescent="0.2">
      <c r="A63" s="611" t="s">
        <v>380</v>
      </c>
      <c r="B63" s="611"/>
      <c r="C63" s="611"/>
      <c r="D63" s="611"/>
      <c r="E63" s="611"/>
      <c r="F63" s="611"/>
      <c r="G63" s="611"/>
      <c r="H63" s="611"/>
      <c r="I63" s="611"/>
      <c r="J63" s="611"/>
      <c r="K63" s="611"/>
      <c r="L63" s="611"/>
      <c r="M63" s="611"/>
      <c r="N63" s="611"/>
      <c r="O63" s="611"/>
      <c r="P63" s="163"/>
      <c r="Q63" s="408"/>
      <c r="R63" s="412"/>
      <c r="S63" s="1"/>
    </row>
    <row r="64" spans="1:19" ht="54" customHeight="1" x14ac:dyDescent="0.2">
      <c r="A64" s="28" t="s">
        <v>142</v>
      </c>
      <c r="B64" s="28" t="s">
        <v>23</v>
      </c>
      <c r="C64" s="14" t="s">
        <v>169</v>
      </c>
      <c r="D64" s="67">
        <v>10136.700648748842</v>
      </c>
      <c r="E64" s="67">
        <v>10136.700648748842</v>
      </c>
      <c r="F64" s="67">
        <v>0</v>
      </c>
      <c r="G64" s="67">
        <v>0</v>
      </c>
      <c r="H64" s="112">
        <v>10136.700648748842</v>
      </c>
      <c r="I64" s="112">
        <v>10136.700648748842</v>
      </c>
      <c r="J64" s="112">
        <v>0</v>
      </c>
      <c r="K64" s="61">
        <v>0</v>
      </c>
      <c r="L64" s="436">
        <v>10137</v>
      </c>
      <c r="M64" s="436">
        <v>10137</v>
      </c>
      <c r="N64" s="436">
        <v>0</v>
      </c>
      <c r="O64" s="436">
        <v>0</v>
      </c>
      <c r="P64" s="265" t="s">
        <v>750</v>
      </c>
      <c r="Q64" s="268">
        <v>30</v>
      </c>
      <c r="R64" s="253">
        <v>30</v>
      </c>
      <c r="S64" s="1" t="s">
        <v>759</v>
      </c>
    </row>
    <row r="65" spans="1:19" ht="18.75" customHeight="1" x14ac:dyDescent="0.2">
      <c r="A65" s="554" t="s">
        <v>143</v>
      </c>
      <c r="B65" s="778" t="s">
        <v>64</v>
      </c>
      <c r="C65" s="1" t="s">
        <v>169</v>
      </c>
      <c r="D65" s="60">
        <v>5502.7803521779424</v>
      </c>
      <c r="E65" s="113">
        <v>5502.7803521779424</v>
      </c>
      <c r="F65" s="113">
        <v>3475.4402224281744</v>
      </c>
      <c r="G65" s="113">
        <v>0</v>
      </c>
      <c r="H65" s="61">
        <v>5884</v>
      </c>
      <c r="I65" s="95">
        <v>5884</v>
      </c>
      <c r="J65" s="95">
        <v>3852</v>
      </c>
      <c r="K65" s="95">
        <v>0</v>
      </c>
      <c r="L65" s="52">
        <v>5884</v>
      </c>
      <c r="M65" s="52">
        <v>5884</v>
      </c>
      <c r="N65" s="52">
        <v>3852</v>
      </c>
      <c r="O65" s="52">
        <v>0</v>
      </c>
      <c r="P65" s="442" t="s">
        <v>757</v>
      </c>
      <c r="Q65" s="720">
        <v>7</v>
      </c>
      <c r="R65" s="770">
        <v>11.46</v>
      </c>
      <c r="S65" s="442" t="s">
        <v>758</v>
      </c>
    </row>
    <row r="66" spans="1:19" ht="24.75" customHeight="1" x14ac:dyDescent="0.2">
      <c r="A66" s="554"/>
      <c r="B66" s="778"/>
      <c r="C66" s="1" t="s">
        <v>105</v>
      </c>
      <c r="D66" s="60">
        <v>512627.43280815572</v>
      </c>
      <c r="E66" s="113">
        <v>512627.43280815572</v>
      </c>
      <c r="F66" s="113">
        <v>354784.52270620945</v>
      </c>
      <c r="G66" s="113">
        <v>0</v>
      </c>
      <c r="H66" s="61">
        <v>558985</v>
      </c>
      <c r="I66" s="95">
        <v>558985</v>
      </c>
      <c r="J66" s="95">
        <v>391248</v>
      </c>
      <c r="K66" s="95">
        <v>0</v>
      </c>
      <c r="L66" s="52">
        <v>565358</v>
      </c>
      <c r="M66" s="52">
        <v>565358</v>
      </c>
      <c r="N66" s="52">
        <v>396114</v>
      </c>
      <c r="O66" s="52">
        <v>0</v>
      </c>
      <c r="P66" s="670"/>
      <c r="Q66" s="769"/>
      <c r="R66" s="771"/>
      <c r="S66" s="670"/>
    </row>
    <row r="67" spans="1:19" ht="22.5" customHeight="1" x14ac:dyDescent="0.2">
      <c r="A67" s="554"/>
      <c r="B67" s="778"/>
      <c r="C67" s="1" t="s">
        <v>192</v>
      </c>
      <c r="D67" s="60">
        <v>1158.4800741427248</v>
      </c>
      <c r="E67" s="113">
        <v>1158.4800741427248</v>
      </c>
      <c r="F67" s="113">
        <v>0</v>
      </c>
      <c r="G67" s="113">
        <v>0</v>
      </c>
      <c r="H67" s="61">
        <v>1014</v>
      </c>
      <c r="I67" s="95">
        <v>1014</v>
      </c>
      <c r="J67" s="95">
        <v>0</v>
      </c>
      <c r="K67" s="95">
        <v>0</v>
      </c>
      <c r="L67" s="52">
        <v>865</v>
      </c>
      <c r="M67" s="52">
        <v>865</v>
      </c>
      <c r="N67" s="52">
        <v>0</v>
      </c>
      <c r="O67" s="52">
        <v>0</v>
      </c>
      <c r="P67" s="444"/>
      <c r="Q67" s="721"/>
      <c r="R67" s="772"/>
      <c r="S67" s="444"/>
    </row>
    <row r="68" spans="1:19" ht="41.25" customHeight="1" x14ac:dyDescent="0.2">
      <c r="A68" s="26" t="s">
        <v>144</v>
      </c>
      <c r="B68" s="33" t="s">
        <v>381</v>
      </c>
      <c r="C68" s="1" t="s">
        <v>169</v>
      </c>
      <c r="D68" s="112">
        <v>34319.972196478222</v>
      </c>
      <c r="E68" s="120">
        <v>34319.972196478222</v>
      </c>
      <c r="F68" s="120">
        <v>0</v>
      </c>
      <c r="G68" s="120">
        <v>0</v>
      </c>
      <c r="H68" s="99">
        <v>39291</v>
      </c>
      <c r="I68" s="53">
        <v>39291</v>
      </c>
      <c r="J68" s="53">
        <v>0</v>
      </c>
      <c r="K68" s="53">
        <v>0</v>
      </c>
      <c r="L68" s="436">
        <v>34285</v>
      </c>
      <c r="M68" s="436">
        <v>34285</v>
      </c>
      <c r="N68" s="436">
        <v>0</v>
      </c>
      <c r="O68" s="436">
        <v>0</v>
      </c>
      <c r="P68" s="267" t="s">
        <v>751</v>
      </c>
      <c r="Q68" s="269">
        <v>12</v>
      </c>
      <c r="R68" s="253">
        <v>12</v>
      </c>
      <c r="S68" s="1" t="s">
        <v>760</v>
      </c>
    </row>
    <row r="69" spans="1:19" x14ac:dyDescent="0.2">
      <c r="A69" s="25"/>
      <c r="B69" s="21" t="s">
        <v>163</v>
      </c>
      <c r="C69" s="1"/>
      <c r="D69" s="98">
        <f>+D68+D66+D65+D64+D67</f>
        <v>563745.36607970344</v>
      </c>
      <c r="E69" s="98">
        <f t="shared" ref="E69:O69" si="11">+E68+E66+E65+E64+E67</f>
        <v>563745.36607970344</v>
      </c>
      <c r="F69" s="98">
        <f t="shared" si="11"/>
        <v>358259.96292863763</v>
      </c>
      <c r="G69" s="98">
        <f t="shared" si="11"/>
        <v>0</v>
      </c>
      <c r="H69" s="98">
        <f t="shared" si="11"/>
        <v>615310.7006487489</v>
      </c>
      <c r="I69" s="98">
        <f t="shared" si="11"/>
        <v>615310.7006487489</v>
      </c>
      <c r="J69" s="98">
        <f t="shared" si="11"/>
        <v>395100</v>
      </c>
      <c r="K69" s="98">
        <f t="shared" si="11"/>
        <v>0</v>
      </c>
      <c r="L69" s="283">
        <f t="shared" si="11"/>
        <v>616529</v>
      </c>
      <c r="M69" s="283">
        <f t="shared" si="11"/>
        <v>616529</v>
      </c>
      <c r="N69" s="283">
        <f t="shared" si="11"/>
        <v>399966</v>
      </c>
      <c r="O69" s="283">
        <f t="shared" si="11"/>
        <v>0</v>
      </c>
      <c r="P69" s="163"/>
      <c r="Q69" s="408"/>
      <c r="R69" s="412"/>
      <c r="S69" s="1"/>
    </row>
    <row r="70" spans="1:19" x14ac:dyDescent="0.2">
      <c r="A70" s="25"/>
      <c r="B70" s="21" t="s">
        <v>160</v>
      </c>
      <c r="C70" s="1"/>
      <c r="D70" s="98">
        <f>+D69</f>
        <v>563745.36607970344</v>
      </c>
      <c r="E70" s="98">
        <f t="shared" ref="E70:O70" si="12">+E69</f>
        <v>563745.36607970344</v>
      </c>
      <c r="F70" s="98">
        <f t="shared" si="12"/>
        <v>358259.96292863763</v>
      </c>
      <c r="G70" s="98">
        <f t="shared" si="12"/>
        <v>0</v>
      </c>
      <c r="H70" s="98">
        <f t="shared" si="12"/>
        <v>615310.7006487489</v>
      </c>
      <c r="I70" s="98">
        <f t="shared" si="12"/>
        <v>615310.7006487489</v>
      </c>
      <c r="J70" s="98">
        <f t="shared" si="12"/>
        <v>395100</v>
      </c>
      <c r="K70" s="98">
        <f t="shared" si="12"/>
        <v>0</v>
      </c>
      <c r="L70" s="283">
        <f t="shared" si="12"/>
        <v>616529</v>
      </c>
      <c r="M70" s="283">
        <f t="shared" si="12"/>
        <v>616529</v>
      </c>
      <c r="N70" s="283">
        <f t="shared" si="12"/>
        <v>399966</v>
      </c>
      <c r="O70" s="283">
        <f t="shared" si="12"/>
        <v>0</v>
      </c>
      <c r="P70" s="163"/>
      <c r="Q70" s="408"/>
      <c r="R70" s="412"/>
      <c r="S70" s="1"/>
    </row>
    <row r="71" spans="1:19" ht="12.75" customHeight="1" x14ac:dyDescent="0.2">
      <c r="A71" s="671" t="s">
        <v>194</v>
      </c>
      <c r="B71" s="671"/>
      <c r="C71" s="671"/>
      <c r="D71" s="105">
        <f>+D70+D61+D50+D41</f>
        <v>6119717.3308619093</v>
      </c>
      <c r="E71" s="105">
        <f t="shared" ref="E71:O71" si="13">+E70+E61+E50+E41</f>
        <v>6083949.6570898984</v>
      </c>
      <c r="F71" s="105">
        <f t="shared" si="13"/>
        <v>1995626.7377201114</v>
      </c>
      <c r="G71" s="105">
        <f t="shared" si="13"/>
        <v>35767.670064874881</v>
      </c>
      <c r="H71" s="105">
        <f t="shared" si="13"/>
        <v>5443018.4340500459</v>
      </c>
      <c r="I71" s="105">
        <f t="shared" si="13"/>
        <v>5375802.4340500459</v>
      </c>
      <c r="J71" s="105">
        <f t="shared" si="13"/>
        <v>1999520</v>
      </c>
      <c r="K71" s="105">
        <f t="shared" si="13"/>
        <v>67216</v>
      </c>
      <c r="L71" s="65">
        <f t="shared" si="13"/>
        <v>5782424.2599999998</v>
      </c>
      <c r="M71" s="65">
        <f t="shared" si="13"/>
        <v>5668429.6299999999</v>
      </c>
      <c r="N71" s="65">
        <f t="shared" si="13"/>
        <v>1919987.4600000002</v>
      </c>
      <c r="O71" s="65">
        <f t="shared" si="13"/>
        <v>113994.63</v>
      </c>
      <c r="P71" s="163"/>
      <c r="Q71" s="408"/>
      <c r="R71" s="412"/>
      <c r="S71" s="1"/>
    </row>
    <row r="72" spans="1:19" x14ac:dyDescent="0.2">
      <c r="A72" s="270" t="s">
        <v>201</v>
      </c>
      <c r="B72" s="271"/>
      <c r="C72" s="271"/>
      <c r="D72" s="320">
        <f>+D71-D73-D79</f>
        <v>2.0372681319713593E-10</v>
      </c>
      <c r="E72" s="320">
        <f t="shared" ref="E72:O72" si="14">+E71-E73-E79</f>
        <v>2.0372681319713593E-10</v>
      </c>
      <c r="F72" s="320">
        <f t="shared" si="14"/>
        <v>0</v>
      </c>
      <c r="G72" s="320">
        <f t="shared" si="14"/>
        <v>0</v>
      </c>
      <c r="H72" s="320">
        <f t="shared" si="14"/>
        <v>-8.440110832452774E-10</v>
      </c>
      <c r="I72" s="320">
        <f t="shared" si="14"/>
        <v>-8.440110832452774E-10</v>
      </c>
      <c r="J72" s="320">
        <f t="shared" si="14"/>
        <v>0</v>
      </c>
      <c r="K72" s="320">
        <f t="shared" si="14"/>
        <v>0</v>
      </c>
      <c r="L72" s="320">
        <f t="shared" si="14"/>
        <v>0</v>
      </c>
      <c r="M72" s="320">
        <f t="shared" si="14"/>
        <v>0</v>
      </c>
      <c r="N72" s="320">
        <f t="shared" si="14"/>
        <v>2.3283064365386963E-10</v>
      </c>
      <c r="O72" s="320">
        <f t="shared" si="14"/>
        <v>0</v>
      </c>
      <c r="P72" s="39"/>
      <c r="Q72" s="413"/>
    </row>
    <row r="73" spans="1:19" ht="12.75" customHeight="1" x14ac:dyDescent="0.2">
      <c r="A73" s="551" t="s">
        <v>107</v>
      </c>
      <c r="B73" s="552"/>
      <c r="C73" s="553"/>
      <c r="D73" s="59">
        <f>+D74+D75+D76+D77+D78</f>
        <v>6008891.3345690453</v>
      </c>
      <c r="E73" s="59">
        <f t="shared" ref="E73:O73" si="15">+E74+E75+E76+E77+E78</f>
        <v>5973123.6607970344</v>
      </c>
      <c r="F73" s="59">
        <f t="shared" si="15"/>
        <v>1995626.7377201114</v>
      </c>
      <c r="G73" s="59">
        <f t="shared" si="15"/>
        <v>35767.670064874881</v>
      </c>
      <c r="H73" s="59">
        <f t="shared" si="15"/>
        <v>5331740.7006487492</v>
      </c>
      <c r="I73" s="59">
        <f t="shared" si="15"/>
        <v>5264524.7006487492</v>
      </c>
      <c r="J73" s="59">
        <f t="shared" si="15"/>
        <v>1999520</v>
      </c>
      <c r="K73" s="59">
        <f t="shared" si="15"/>
        <v>67216</v>
      </c>
      <c r="L73" s="59">
        <f t="shared" si="15"/>
        <v>5679042.2599999998</v>
      </c>
      <c r="M73" s="59">
        <f t="shared" si="15"/>
        <v>5565047.6299999999</v>
      </c>
      <c r="N73" s="59">
        <f t="shared" si="15"/>
        <v>1919987.46</v>
      </c>
      <c r="O73" s="59">
        <f t="shared" si="15"/>
        <v>113994.63</v>
      </c>
      <c r="P73" s="39"/>
      <c r="Q73" s="413"/>
    </row>
    <row r="74" spans="1:19" ht="15.75" customHeight="1" x14ac:dyDescent="0.2">
      <c r="A74" s="545" t="s">
        <v>49</v>
      </c>
      <c r="B74" s="546"/>
      <c r="C74" s="547"/>
      <c r="D74" s="60">
        <f>+D68+D65+D64+D58+D57+D48+D47+D44+D39+D38+D37+D36+D32+D15+D14+D12</f>
        <v>5032292.6320667285</v>
      </c>
      <c r="E74" s="60">
        <f t="shared" ref="E74:O74" si="16">+E68+E65+E64+E58+E57+E48+E47+E44+E39+E38+E37+E36+E32+E15+E14+E12</f>
        <v>4996524.9582947176</v>
      </c>
      <c r="F74" s="60">
        <f t="shared" si="16"/>
        <v>1376563.9481000928</v>
      </c>
      <c r="G74" s="60">
        <f t="shared" si="16"/>
        <v>35767.670064874881</v>
      </c>
      <c r="H74" s="60">
        <f t="shared" si="16"/>
        <v>4314477.7006487492</v>
      </c>
      <c r="I74" s="60">
        <f t="shared" si="16"/>
        <v>4247261.7006487492</v>
      </c>
      <c r="J74" s="60">
        <f t="shared" si="16"/>
        <v>1340285</v>
      </c>
      <c r="K74" s="60">
        <f t="shared" si="16"/>
        <v>67216</v>
      </c>
      <c r="L74" s="60">
        <f t="shared" si="16"/>
        <v>4777643.71</v>
      </c>
      <c r="M74" s="60">
        <f t="shared" si="16"/>
        <v>4663649.08</v>
      </c>
      <c r="N74" s="60">
        <f t="shared" si="16"/>
        <v>1333839.46</v>
      </c>
      <c r="O74" s="60">
        <f t="shared" si="16"/>
        <v>113994.63</v>
      </c>
      <c r="P74" s="39"/>
      <c r="Q74" s="413"/>
    </row>
    <row r="75" spans="1:19" ht="28.5" customHeight="1" x14ac:dyDescent="0.2">
      <c r="A75" s="545" t="s">
        <v>124</v>
      </c>
      <c r="B75" s="546"/>
      <c r="C75" s="547"/>
      <c r="D75" s="60">
        <f>+D19+D20+D21+D22+D23+D24+D25+D26+D27+D28+D29+D30+D31+D33+D66</f>
        <v>922874.18906394811</v>
      </c>
      <c r="E75" s="60">
        <f t="shared" ref="E75:O75" si="17">+E19+E20+E21+E22+E23+E24+E25+E26+E27+E28+E29+E30+E31+E33+E66</f>
        <v>922874.18906394811</v>
      </c>
      <c r="F75" s="60">
        <f t="shared" si="17"/>
        <v>619062.78962001856</v>
      </c>
      <c r="G75" s="60">
        <f t="shared" si="17"/>
        <v>0</v>
      </c>
      <c r="H75" s="60">
        <f t="shared" si="17"/>
        <v>971596</v>
      </c>
      <c r="I75" s="60">
        <f t="shared" si="17"/>
        <v>971596</v>
      </c>
      <c r="J75" s="60">
        <f t="shared" si="17"/>
        <v>659235</v>
      </c>
      <c r="K75" s="60">
        <f t="shared" si="17"/>
        <v>0</v>
      </c>
      <c r="L75" s="60">
        <f t="shared" si="17"/>
        <v>866852.55</v>
      </c>
      <c r="M75" s="60">
        <f t="shared" si="17"/>
        <v>866852.55</v>
      </c>
      <c r="N75" s="60">
        <f t="shared" si="17"/>
        <v>586148</v>
      </c>
      <c r="O75" s="60">
        <f t="shared" si="17"/>
        <v>0</v>
      </c>
      <c r="P75" s="39"/>
      <c r="Q75" s="413"/>
    </row>
    <row r="76" spans="1:19" ht="27" customHeight="1" x14ac:dyDescent="0.2">
      <c r="A76" s="545" t="s">
        <v>125</v>
      </c>
      <c r="B76" s="546"/>
      <c r="C76" s="547"/>
      <c r="D76" s="60"/>
      <c r="E76" s="60"/>
      <c r="F76" s="60"/>
      <c r="G76" s="60"/>
      <c r="H76" s="60"/>
      <c r="I76" s="60"/>
      <c r="J76" s="60"/>
      <c r="K76" s="60"/>
      <c r="L76" s="72"/>
      <c r="M76" s="72"/>
      <c r="N76" s="72"/>
      <c r="O76" s="72"/>
      <c r="P76" s="39"/>
      <c r="Q76" s="413"/>
    </row>
    <row r="77" spans="1:19" ht="12.75" customHeight="1" x14ac:dyDescent="0.2">
      <c r="A77" s="545" t="s">
        <v>126</v>
      </c>
      <c r="B77" s="546"/>
      <c r="C77" s="547"/>
      <c r="D77" s="60">
        <f>+D67+D16+D13</f>
        <v>53724.513438368856</v>
      </c>
      <c r="E77" s="60">
        <f t="shared" ref="E77:O77" si="18">+E67+E16+E13</f>
        <v>53724.513438368856</v>
      </c>
      <c r="F77" s="60">
        <f t="shared" si="18"/>
        <v>0</v>
      </c>
      <c r="G77" s="60">
        <f t="shared" si="18"/>
        <v>0</v>
      </c>
      <c r="H77" s="60">
        <f t="shared" si="18"/>
        <v>45667</v>
      </c>
      <c r="I77" s="60">
        <f t="shared" si="18"/>
        <v>45667</v>
      </c>
      <c r="J77" s="60">
        <f t="shared" si="18"/>
        <v>0</v>
      </c>
      <c r="K77" s="60">
        <f t="shared" si="18"/>
        <v>0</v>
      </c>
      <c r="L77" s="60">
        <f t="shared" si="18"/>
        <v>34546</v>
      </c>
      <c r="M77" s="60">
        <f t="shared" si="18"/>
        <v>34546</v>
      </c>
      <c r="N77" s="60">
        <f t="shared" si="18"/>
        <v>0</v>
      </c>
      <c r="O77" s="60">
        <f t="shared" si="18"/>
        <v>0</v>
      </c>
      <c r="P77" s="39"/>
      <c r="Q77" s="413"/>
    </row>
    <row r="78" spans="1:19" ht="12.75" customHeight="1" x14ac:dyDescent="0.2">
      <c r="A78" s="545" t="s">
        <v>53</v>
      </c>
      <c r="B78" s="546"/>
      <c r="C78" s="547"/>
      <c r="D78" s="60"/>
      <c r="E78" s="60"/>
      <c r="F78" s="60"/>
      <c r="G78" s="60"/>
      <c r="H78" s="60"/>
      <c r="I78" s="60"/>
      <c r="J78" s="60"/>
      <c r="K78" s="60"/>
      <c r="L78" s="72"/>
      <c r="M78" s="72"/>
      <c r="N78" s="72"/>
      <c r="O78" s="72"/>
      <c r="P78" s="39"/>
      <c r="Q78" s="413"/>
    </row>
    <row r="79" spans="1:19" ht="12.75" customHeight="1" x14ac:dyDescent="0.2">
      <c r="A79" s="551" t="s">
        <v>106</v>
      </c>
      <c r="B79" s="552"/>
      <c r="C79" s="553"/>
      <c r="D79" s="64">
        <f>+D80+D81+D82+D83+D84+D85</f>
        <v>110825.99629286377</v>
      </c>
      <c r="E79" s="64">
        <f t="shared" ref="E79:O79" si="19">+E80+E81+E82+E83+E84+E85</f>
        <v>110825.99629286377</v>
      </c>
      <c r="F79" s="64">
        <f t="shared" si="19"/>
        <v>0</v>
      </c>
      <c r="G79" s="64">
        <f t="shared" si="19"/>
        <v>0</v>
      </c>
      <c r="H79" s="64">
        <f t="shared" si="19"/>
        <v>111277.7334012975</v>
      </c>
      <c r="I79" s="64">
        <f t="shared" si="19"/>
        <v>111277.7334012975</v>
      </c>
      <c r="J79" s="64">
        <f t="shared" si="19"/>
        <v>0</v>
      </c>
      <c r="K79" s="64">
        <f t="shared" si="19"/>
        <v>0</v>
      </c>
      <c r="L79" s="64">
        <f t="shared" si="19"/>
        <v>103382</v>
      </c>
      <c r="M79" s="64">
        <f t="shared" si="19"/>
        <v>103382</v>
      </c>
      <c r="N79" s="64">
        <f t="shared" si="19"/>
        <v>0</v>
      </c>
      <c r="O79" s="64">
        <f t="shared" si="19"/>
        <v>0</v>
      </c>
      <c r="P79" s="39"/>
      <c r="Q79" s="413"/>
    </row>
    <row r="80" spans="1:19" ht="12.75" customHeight="1" x14ac:dyDescent="0.2">
      <c r="A80" s="545" t="s">
        <v>127</v>
      </c>
      <c r="B80" s="546"/>
      <c r="C80" s="547"/>
      <c r="D80" s="60">
        <f>+D59+D54</f>
        <v>110825.99629286377</v>
      </c>
      <c r="E80" s="60">
        <f t="shared" ref="E80:O80" si="20">+E59+E54</f>
        <v>110825.99629286377</v>
      </c>
      <c r="F80" s="60">
        <f t="shared" si="20"/>
        <v>0</v>
      </c>
      <c r="G80" s="60">
        <f t="shared" si="20"/>
        <v>0</v>
      </c>
      <c r="H80" s="60">
        <f t="shared" si="20"/>
        <v>111277.7334012975</v>
      </c>
      <c r="I80" s="60">
        <f t="shared" si="20"/>
        <v>111277.7334012975</v>
      </c>
      <c r="J80" s="60">
        <f t="shared" si="20"/>
        <v>0</v>
      </c>
      <c r="K80" s="60">
        <f t="shared" si="20"/>
        <v>0</v>
      </c>
      <c r="L80" s="60">
        <f t="shared" si="20"/>
        <v>103382</v>
      </c>
      <c r="M80" s="60">
        <f t="shared" si="20"/>
        <v>103382</v>
      </c>
      <c r="N80" s="60">
        <f t="shared" si="20"/>
        <v>0</v>
      </c>
      <c r="O80" s="60">
        <f t="shared" si="20"/>
        <v>0</v>
      </c>
      <c r="P80" s="39"/>
      <c r="Q80" s="413"/>
    </row>
    <row r="81" spans="1:17" ht="12.75" customHeight="1" x14ac:dyDescent="0.2">
      <c r="A81" s="545" t="s">
        <v>55</v>
      </c>
      <c r="B81" s="546"/>
      <c r="C81" s="547"/>
      <c r="D81" s="60"/>
      <c r="E81" s="60"/>
      <c r="F81" s="60"/>
      <c r="G81" s="60"/>
      <c r="H81" s="60"/>
      <c r="I81" s="60"/>
      <c r="J81" s="60"/>
      <c r="K81" s="60"/>
      <c r="L81" s="72"/>
      <c r="M81" s="72"/>
      <c r="N81" s="72"/>
      <c r="O81" s="72"/>
      <c r="P81" s="39"/>
      <c r="Q81" s="413"/>
    </row>
    <row r="82" spans="1:17" ht="12.75" customHeight="1" x14ac:dyDescent="0.2">
      <c r="A82" s="545" t="s">
        <v>56</v>
      </c>
      <c r="B82" s="546"/>
      <c r="C82" s="547"/>
      <c r="D82" s="60"/>
      <c r="E82" s="60"/>
      <c r="F82" s="60"/>
      <c r="G82" s="60"/>
      <c r="H82" s="60"/>
      <c r="I82" s="60"/>
      <c r="J82" s="60"/>
      <c r="K82" s="60"/>
      <c r="L82" s="52"/>
      <c r="M82" s="52"/>
      <c r="N82" s="52"/>
      <c r="O82" s="52"/>
      <c r="P82" s="39"/>
      <c r="Q82" s="413"/>
    </row>
    <row r="83" spans="1:17" ht="12.75" customHeight="1" x14ac:dyDescent="0.2">
      <c r="A83" s="545" t="s">
        <v>57</v>
      </c>
      <c r="B83" s="546"/>
      <c r="C83" s="547"/>
      <c r="D83" s="60"/>
      <c r="E83" s="60"/>
      <c r="F83" s="60"/>
      <c r="G83" s="60"/>
      <c r="H83" s="60"/>
      <c r="I83" s="60"/>
      <c r="J83" s="60"/>
      <c r="K83" s="60"/>
      <c r="L83" s="72"/>
      <c r="M83" s="72"/>
      <c r="N83" s="72"/>
      <c r="O83" s="72"/>
      <c r="P83" s="39"/>
      <c r="Q83" s="413"/>
    </row>
    <row r="84" spans="1:17" ht="12.75" customHeight="1" x14ac:dyDescent="0.2">
      <c r="A84" s="545" t="s">
        <v>128</v>
      </c>
      <c r="B84" s="546"/>
      <c r="C84" s="547"/>
      <c r="D84" s="60"/>
      <c r="E84" s="60"/>
      <c r="F84" s="60"/>
      <c r="G84" s="60"/>
      <c r="H84" s="60"/>
      <c r="I84" s="60"/>
      <c r="J84" s="60"/>
      <c r="K84" s="60"/>
      <c r="L84" s="72"/>
      <c r="M84" s="72"/>
      <c r="N84" s="72"/>
      <c r="O84" s="72"/>
      <c r="P84" s="39"/>
      <c r="Q84" s="413"/>
    </row>
    <row r="85" spans="1:17" x14ac:dyDescent="0.2">
      <c r="A85" s="542" t="s">
        <v>59</v>
      </c>
      <c r="B85" s="543"/>
      <c r="C85" s="544"/>
      <c r="D85" s="60"/>
      <c r="E85" s="60"/>
      <c r="F85" s="60"/>
      <c r="G85" s="60"/>
      <c r="H85" s="60"/>
      <c r="I85" s="60"/>
      <c r="J85" s="60"/>
      <c r="K85" s="60"/>
      <c r="L85" s="72"/>
      <c r="M85" s="72"/>
      <c r="N85" s="72"/>
      <c r="O85" s="72"/>
      <c r="P85" s="39"/>
      <c r="Q85" s="413"/>
    </row>
    <row r="86" spans="1:17" hidden="1" x14ac:dyDescent="0.2">
      <c r="A86" s="115"/>
      <c r="B86" s="15"/>
      <c r="C86" s="15"/>
      <c r="D86" s="122">
        <f>+D79+D73-D71</f>
        <v>0</v>
      </c>
      <c r="E86" s="122">
        <f t="shared" ref="E86:O86" si="21">+E79+E73-E71</f>
        <v>0</v>
      </c>
      <c r="F86" s="122">
        <f t="shared" si="21"/>
        <v>0</v>
      </c>
      <c r="G86" s="122">
        <f t="shared" si="21"/>
        <v>0</v>
      </c>
      <c r="H86" s="122">
        <f t="shared" si="21"/>
        <v>0</v>
      </c>
      <c r="I86" s="122">
        <f t="shared" si="21"/>
        <v>0</v>
      </c>
      <c r="J86" s="122">
        <f t="shared" si="21"/>
        <v>0</v>
      </c>
      <c r="K86" s="122">
        <f t="shared" si="21"/>
        <v>0</v>
      </c>
      <c r="L86" s="122">
        <f t="shared" si="21"/>
        <v>0</v>
      </c>
      <c r="M86" s="122">
        <f t="shared" si="21"/>
        <v>0</v>
      </c>
      <c r="N86" s="122">
        <f t="shared" si="21"/>
        <v>0</v>
      </c>
      <c r="O86" s="122">
        <f t="shared" si="21"/>
        <v>0</v>
      </c>
      <c r="P86" s="121"/>
    </row>
    <row r="87" spans="1:17" hidden="1" x14ac:dyDescent="0.2">
      <c r="A87" s="115"/>
      <c r="B87" s="15"/>
      <c r="C87" s="15"/>
      <c r="D87" s="18"/>
      <c r="E87" s="18"/>
      <c r="F87" s="18"/>
      <c r="G87" s="18"/>
      <c r="H87" s="18"/>
      <c r="I87" s="18"/>
      <c r="J87" s="18"/>
      <c r="K87" s="18"/>
      <c r="L87" s="39"/>
      <c r="M87" s="39"/>
      <c r="N87" s="39"/>
      <c r="O87" s="39"/>
    </row>
    <row r="88" spans="1:17" hidden="1" x14ac:dyDescent="0.2"/>
    <row r="89" spans="1:17" hidden="1" x14ac:dyDescent="0.2"/>
    <row r="90" spans="1:17" hidden="1" x14ac:dyDescent="0.2"/>
    <row r="91" spans="1:17" hidden="1" x14ac:dyDescent="0.2"/>
    <row r="92" spans="1:17" hidden="1" x14ac:dyDescent="0.2"/>
    <row r="93" spans="1:17" x14ac:dyDescent="0.2">
      <c r="A93" s="528" t="s">
        <v>766</v>
      </c>
      <c r="B93" s="528"/>
      <c r="C93" s="528"/>
      <c r="D93" s="528"/>
      <c r="E93" s="528"/>
      <c r="F93" s="528"/>
      <c r="G93" s="528"/>
      <c r="H93" s="528"/>
      <c r="I93" s="528"/>
      <c r="J93" s="528"/>
      <c r="K93" s="528"/>
      <c r="L93" s="528"/>
      <c r="M93" s="528"/>
      <c r="N93" s="528"/>
      <c r="O93" s="528"/>
    </row>
    <row r="94" spans="1:17" x14ac:dyDescent="0.2">
      <c r="A94" s="279" t="s">
        <v>765</v>
      </c>
      <c r="B94" s="279"/>
      <c r="D94" s="16"/>
      <c r="E94" s="16"/>
      <c r="F94" s="16"/>
      <c r="G94" s="16"/>
      <c r="H94" s="16"/>
      <c r="I94" s="16"/>
      <c r="J94" s="16"/>
      <c r="K94" s="16"/>
      <c r="L94" s="16"/>
      <c r="M94" s="16"/>
      <c r="N94" s="16"/>
      <c r="O94" s="16"/>
    </row>
  </sheetData>
  <mergeCells count="97">
    <mergeCell ref="S4:S8"/>
    <mergeCell ref="A31:A32"/>
    <mergeCell ref="A93:O93"/>
    <mergeCell ref="L4:O4"/>
    <mergeCell ref="N7:N8"/>
    <mergeCell ref="A85:C85"/>
    <mergeCell ref="A75:C75"/>
    <mergeCell ref="A76:C76"/>
    <mergeCell ref="A77:C77"/>
    <mergeCell ref="A78:C78"/>
    <mergeCell ref="Q1:S1"/>
    <mergeCell ref="A2:S2"/>
    <mergeCell ref="A3:O3"/>
    <mergeCell ref="P4:R4"/>
    <mergeCell ref="B31:B32"/>
    <mergeCell ref="P5:P8"/>
    <mergeCell ref="Q5:Q8"/>
    <mergeCell ref="R5:R8"/>
    <mergeCell ref="B15:B16"/>
    <mergeCell ref="A10:O10"/>
    <mergeCell ref="M5:O5"/>
    <mergeCell ref="A12:A13"/>
    <mergeCell ref="B12:B13"/>
    <mergeCell ref="E7:E8"/>
    <mergeCell ref="D4:G4"/>
    <mergeCell ref="I5:K5"/>
    <mergeCell ref="A35:O35"/>
    <mergeCell ref="M6:N6"/>
    <mergeCell ref="O6:O8"/>
    <mergeCell ref="I7:I8"/>
    <mergeCell ref="H5:H8"/>
    <mergeCell ref="I6:J6"/>
    <mergeCell ref="A15:A16"/>
    <mergeCell ref="A9:C9"/>
    <mergeCell ref="B4:B8"/>
    <mergeCell ref="M7:M8"/>
    <mergeCell ref="A74:C74"/>
    <mergeCell ref="A73:C73"/>
    <mergeCell ref="A71:C71"/>
    <mergeCell ref="A4:A8"/>
    <mergeCell ref="H4:K4"/>
    <mergeCell ref="K6:K8"/>
    <mergeCell ref="F7:F8"/>
    <mergeCell ref="J7:J8"/>
    <mergeCell ref="E6:F6"/>
    <mergeCell ref="G6:G8"/>
    <mergeCell ref="A84:C84"/>
    <mergeCell ref="A83:C83"/>
    <mergeCell ref="A81:C81"/>
    <mergeCell ref="A80:C80"/>
    <mergeCell ref="A79:C79"/>
    <mergeCell ref="A82:C82"/>
    <mergeCell ref="A58:A59"/>
    <mergeCell ref="C4:C8"/>
    <mergeCell ref="A42:O42"/>
    <mergeCell ref="L5:L8"/>
    <mergeCell ref="A18:O18"/>
    <mergeCell ref="A43:O43"/>
    <mergeCell ref="A46:O46"/>
    <mergeCell ref="D5:D8"/>
    <mergeCell ref="E5:G5"/>
    <mergeCell ref="A11:O11"/>
    <mergeCell ref="A65:A67"/>
    <mergeCell ref="A51:O51"/>
    <mergeCell ref="A52:O52"/>
    <mergeCell ref="A63:O63"/>
    <mergeCell ref="A53:A54"/>
    <mergeCell ref="B53:B54"/>
    <mergeCell ref="B58:B59"/>
    <mergeCell ref="A56:O56"/>
    <mergeCell ref="B65:B67"/>
    <mergeCell ref="A62:O62"/>
    <mergeCell ref="P53:P54"/>
    <mergeCell ref="Q53:Q54"/>
    <mergeCell ref="R53:R54"/>
    <mergeCell ref="S53:S54"/>
    <mergeCell ref="P47:P48"/>
    <mergeCell ref="Q47:Q48"/>
    <mergeCell ref="R47:R48"/>
    <mergeCell ref="S47:S48"/>
    <mergeCell ref="P65:P67"/>
    <mergeCell ref="Q65:Q67"/>
    <mergeCell ref="R65:R67"/>
    <mergeCell ref="S65:S67"/>
    <mergeCell ref="P58:P59"/>
    <mergeCell ref="Q58:Q59"/>
    <mergeCell ref="R58:R59"/>
    <mergeCell ref="S58:S59"/>
    <mergeCell ref="S12:S13"/>
    <mergeCell ref="P15:P16"/>
    <mergeCell ref="Q15:Q16"/>
    <mergeCell ref="R15:R16"/>
    <mergeCell ref="S15:S16"/>
    <mergeCell ref="P31:P32"/>
    <mergeCell ref="Q31:Q32"/>
    <mergeCell ref="R31:R32"/>
    <mergeCell ref="S31:S32"/>
  </mergeCells>
  <phoneticPr fontId="11" type="noConversion"/>
  <pageMargins left="0.39370078740157483" right="0.39370078740157483" top="0.78740157480314965" bottom="0.39370078740157483" header="0" footer="0"/>
  <pageSetup paperSize="9" scale="75"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8"/>
  <sheetViews>
    <sheetView zoomScale="115" zoomScaleNormal="115" workbookViewId="0">
      <selection activeCell="A5" sqref="A5:B9"/>
    </sheetView>
  </sheetViews>
  <sheetFormatPr defaultRowHeight="15.75" x14ac:dyDescent="0.25"/>
  <cols>
    <col min="1" max="1" width="31.85546875" style="13" customWidth="1"/>
    <col min="2" max="2" width="8" style="13" customWidth="1"/>
    <col min="3" max="3" width="12.5703125" style="13" customWidth="1"/>
    <col min="4" max="4" width="11.7109375" style="13" customWidth="1"/>
    <col min="5" max="5" width="11.5703125" style="13" customWidth="1"/>
    <col min="6" max="6" width="8.7109375" style="13" customWidth="1"/>
    <col min="7" max="7" width="12.42578125" style="13" customWidth="1"/>
    <col min="8" max="8" width="13" style="13" customWidth="1"/>
    <col min="9" max="9" width="11.5703125" style="13" customWidth="1"/>
    <col min="10" max="10" width="9.85546875" style="13" customWidth="1"/>
    <col min="11" max="11" width="12.7109375" style="13" customWidth="1"/>
    <col min="12" max="13" width="11.7109375" style="13" customWidth="1"/>
    <col min="14" max="14" width="11.5703125" style="13" customWidth="1"/>
    <col min="15" max="15" width="13" style="15" customWidth="1"/>
    <col min="16" max="16384" width="9.140625" style="15"/>
  </cols>
  <sheetData>
    <row r="1" spans="1:15" ht="53.25" customHeight="1" x14ac:dyDescent="0.25">
      <c r="K1" s="131"/>
      <c r="L1" s="793" t="s">
        <v>764</v>
      </c>
      <c r="M1" s="793"/>
      <c r="N1" s="793"/>
    </row>
    <row r="2" spans="1:15" ht="21" customHeight="1" x14ac:dyDescent="0.25">
      <c r="A2" s="532" t="s">
        <v>855</v>
      </c>
      <c r="B2" s="532"/>
      <c r="C2" s="532"/>
      <c r="D2" s="532"/>
      <c r="E2" s="532"/>
      <c r="F2" s="532"/>
      <c r="G2" s="532"/>
      <c r="H2" s="532"/>
      <c r="I2" s="532"/>
      <c r="J2" s="532"/>
      <c r="K2" s="532"/>
      <c r="L2" s="532"/>
      <c r="M2" s="532"/>
      <c r="N2" s="532"/>
    </row>
    <row r="5" spans="1:15" ht="15.75" customHeight="1" x14ac:dyDescent="0.2">
      <c r="A5" s="782" t="s">
        <v>167</v>
      </c>
      <c r="B5" s="783"/>
      <c r="C5" s="504" t="s">
        <v>768</v>
      </c>
      <c r="D5" s="504"/>
      <c r="E5" s="504"/>
      <c r="F5" s="504"/>
      <c r="G5" s="534" t="s">
        <v>769</v>
      </c>
      <c r="H5" s="535"/>
      <c r="I5" s="535"/>
      <c r="J5" s="536"/>
      <c r="K5" s="794" t="s">
        <v>770</v>
      </c>
      <c r="L5" s="794"/>
      <c r="M5" s="794"/>
      <c r="N5" s="794"/>
    </row>
    <row r="6" spans="1:15" ht="15.75" customHeight="1" x14ac:dyDescent="0.2">
      <c r="A6" s="784"/>
      <c r="B6" s="785"/>
      <c r="C6" s="505" t="s">
        <v>112</v>
      </c>
      <c r="D6" s="504" t="s">
        <v>113</v>
      </c>
      <c r="E6" s="504"/>
      <c r="F6" s="504"/>
      <c r="G6" s="505" t="s">
        <v>112</v>
      </c>
      <c r="H6" s="506" t="s">
        <v>113</v>
      </c>
      <c r="I6" s="507"/>
      <c r="J6" s="508"/>
      <c r="K6" s="781" t="s">
        <v>112</v>
      </c>
      <c r="L6" s="790" t="s">
        <v>113</v>
      </c>
      <c r="M6" s="791"/>
      <c r="N6" s="792"/>
    </row>
    <row r="7" spans="1:15" ht="15.75" customHeight="1" x14ac:dyDescent="0.2">
      <c r="A7" s="784"/>
      <c r="B7" s="785"/>
      <c r="C7" s="505"/>
      <c r="D7" s="504" t="s">
        <v>114</v>
      </c>
      <c r="E7" s="504"/>
      <c r="F7" s="505" t="s">
        <v>24</v>
      </c>
      <c r="G7" s="505"/>
      <c r="H7" s="504" t="s">
        <v>114</v>
      </c>
      <c r="I7" s="504"/>
      <c r="J7" s="505" t="s">
        <v>24</v>
      </c>
      <c r="K7" s="781"/>
      <c r="L7" s="794" t="s">
        <v>114</v>
      </c>
      <c r="M7" s="794"/>
      <c r="N7" s="781" t="s">
        <v>243</v>
      </c>
    </row>
    <row r="8" spans="1:15" ht="24.75" customHeight="1" x14ac:dyDescent="0.2">
      <c r="A8" s="784"/>
      <c r="B8" s="785"/>
      <c r="C8" s="505"/>
      <c r="D8" s="505" t="s">
        <v>163</v>
      </c>
      <c r="E8" s="505" t="s">
        <v>115</v>
      </c>
      <c r="F8" s="505"/>
      <c r="G8" s="505"/>
      <c r="H8" s="505" t="s">
        <v>163</v>
      </c>
      <c r="I8" s="505" t="s">
        <v>115</v>
      </c>
      <c r="J8" s="505"/>
      <c r="K8" s="781"/>
      <c r="L8" s="781" t="s">
        <v>163</v>
      </c>
      <c r="M8" s="781" t="s">
        <v>115</v>
      </c>
      <c r="N8" s="781"/>
    </row>
    <row r="9" spans="1:15" ht="49.5" customHeight="1" x14ac:dyDescent="0.2">
      <c r="A9" s="786"/>
      <c r="B9" s="787"/>
      <c r="C9" s="505"/>
      <c r="D9" s="505"/>
      <c r="E9" s="505"/>
      <c r="F9" s="505"/>
      <c r="G9" s="505"/>
      <c r="H9" s="505"/>
      <c r="I9" s="505"/>
      <c r="J9" s="505"/>
      <c r="K9" s="781"/>
      <c r="L9" s="781"/>
      <c r="M9" s="781"/>
      <c r="N9" s="781"/>
    </row>
    <row r="10" spans="1:15" ht="27" customHeight="1" x14ac:dyDescent="0.2">
      <c r="A10" s="788" t="s">
        <v>107</v>
      </c>
      <c r="B10" s="789"/>
      <c r="C10" s="273">
        <f>SUM(C11:C15)</f>
        <v>41676195.757645957</v>
      </c>
      <c r="D10" s="273">
        <f t="shared" ref="D10:N10" si="0">SUM(D11:D15)</f>
        <v>41388198.882761806</v>
      </c>
      <c r="E10" s="273">
        <f t="shared" si="0"/>
        <v>16516762.245597776</v>
      </c>
      <c r="F10" s="273">
        <f t="shared" si="0"/>
        <v>287996.87117701571</v>
      </c>
      <c r="G10" s="273">
        <f t="shared" si="0"/>
        <v>38225654.901760891</v>
      </c>
      <c r="H10" s="273">
        <f t="shared" si="0"/>
        <v>35879789.901760891</v>
      </c>
      <c r="I10" s="273">
        <f t="shared" si="0"/>
        <v>16644119</v>
      </c>
      <c r="J10" s="273">
        <f t="shared" si="0"/>
        <v>2345865</v>
      </c>
      <c r="K10" s="273">
        <f t="shared" si="0"/>
        <v>37174747.780000001</v>
      </c>
      <c r="L10" s="273">
        <f t="shared" si="0"/>
        <v>35078445.910000004</v>
      </c>
      <c r="M10" s="273">
        <f t="shared" si="0"/>
        <v>16724356.970000001</v>
      </c>
      <c r="N10" s="273">
        <f t="shared" si="0"/>
        <v>2096301.9100000001</v>
      </c>
      <c r="O10" s="18"/>
    </row>
    <row r="11" spans="1:15" ht="18" customHeight="1" x14ac:dyDescent="0.2">
      <c r="A11" s="274" t="s">
        <v>131</v>
      </c>
      <c r="B11" s="278" t="s">
        <v>169</v>
      </c>
      <c r="C11" s="275">
        <f>+Svietimas!D70+Sveikata!D53+Socialinis!D70+Sportas!D39+Kultura!D72+Turizmas!D49+Infrastruktura1!D119+Aplinkosauga!D42+'Žemės ūkis'!D33+Verslas!D30+Valdymas!D74</f>
        <v>23678045.198795177</v>
      </c>
      <c r="D11" s="275">
        <f>+Svietimas!E70+Sveikata!E53+Socialinis!E70+Sportas!E39+Kultura!E72+Turizmas!E49+Infrastruktura1!E119+Aplinkosauga!E42+'Žemės ūkis'!E33+Verslas!E30+Valdymas!E74</f>
        <v>23421760.964318812</v>
      </c>
      <c r="E11" s="275">
        <f>+Svietimas!F70+Sveikata!F53+Socialinis!F70+Sportas!F39+Kultura!F72+Turizmas!F49+Infrastruktura1!F119+Aplinkosauga!F42+'Žemės ūkis'!F33+Verslas!F30+Valdymas!F74</f>
        <v>7490819.611677479</v>
      </c>
      <c r="F11" s="275">
        <f>+Svietimas!G70+Sveikata!G53+Socialinis!G70+Sportas!G39+Kultura!G72+Turizmas!G49+Infrastruktura1!G119+Aplinkosauga!G42+'Žemės ūkis'!G33+Verslas!G30+Valdymas!G74</f>
        <v>256284.23076923075</v>
      </c>
      <c r="G11" s="275">
        <f>+Svietimas!H70+Sveikata!H53+Socialinis!H70+Sportas!H39+Kultura!H72+Turizmas!H49+Infrastruktura1!H119+Aplinkosauga!H42+'Žemės ūkis'!H33+Verslas!H30+Valdymas!H74</f>
        <v>20946310.901760891</v>
      </c>
      <c r="H11" s="275">
        <f>+Svietimas!I70+Sveikata!I53+Socialinis!I70+Sportas!I39+Kultura!I72+Turizmas!I49+Infrastruktura1!I119+Aplinkosauga!I42+'Žemės ūkis'!I33+Verslas!I30+Valdymas!I74</f>
        <v>20721437.901760891</v>
      </c>
      <c r="I11" s="275">
        <f>+Svietimas!J70+Sveikata!J53+Socialinis!J70+Sportas!J39+Kultura!J72+Turizmas!J49+Infrastruktura1!J119+Aplinkosauga!J42+'Žemės ūkis'!J33+Verslas!J30+Valdymas!J74</f>
        <v>7530037</v>
      </c>
      <c r="J11" s="275">
        <f>+Svietimas!K70+Sveikata!K53+Socialinis!K70+Sportas!K39+Kultura!K72+Turizmas!K49+Infrastruktura1!K119+Aplinkosauga!K42+'Žemės ūkis'!K33+Verslas!K30+Valdymas!K74</f>
        <v>224873</v>
      </c>
      <c r="K11" s="377">
        <f>+Svietimas!L70+Sveikata!L53+Socialinis!L70+Sportas!L39+Kultura!L72+Turizmas!L49+Infrastruktura1!L119+Aplinkosauga!L42+'Žemės ūkis'!L33+Verslas!L30+Valdymas!L74</f>
        <v>20595114.120000001</v>
      </c>
      <c r="L11" s="377">
        <f>+Svietimas!M70+Sveikata!M53+Socialinis!M70+Sportas!M39+Kultura!M72+Turizmas!M49+Infrastruktura1!M119+Aplinkosauga!M42+'Žemės ūkis'!M33+Verslas!M30+Valdymas!M74</f>
        <v>20177149.539999999</v>
      </c>
      <c r="M11" s="377">
        <f>+Svietimas!N70+Sveikata!N53+Socialinis!N70+Sportas!N39+Kultura!N72+Turizmas!N49+Infrastruktura1!N119+Aplinkosauga!N42+'Žemės ūkis'!N33+Verslas!N30+Valdymas!N74</f>
        <v>7657842.4800000004</v>
      </c>
      <c r="N11" s="377">
        <f>+Svietimas!O70+Sveikata!O53+Socialinis!O70+Sportas!O39+Kultura!O72+Turizmas!O49+Infrastruktura1!O119+Aplinkosauga!O42+'Žemės ūkis'!O33+Verslas!O30+Valdymas!O74</f>
        <v>417964.58</v>
      </c>
      <c r="O11" s="18"/>
    </row>
    <row r="12" spans="1:15" ht="30" x14ac:dyDescent="0.2">
      <c r="A12" s="274" t="s">
        <v>132</v>
      </c>
      <c r="B12" s="278" t="s">
        <v>105</v>
      </c>
      <c r="C12" s="275">
        <f>+Svietimas!D71+Sveikata!D54+Socialinis!D71+Sportas!D40+Kultura!D73+Turizmas!D50+Infrastruktura1!D120+Aplinkosauga!D43+'Žemės ūkis'!D34+Verslas!D31+Valdymas!D75</f>
        <v>16279429.152919369</v>
      </c>
      <c r="D12" s="275">
        <f>+Svietimas!E71+Sveikata!E54+Socialinis!E71+Sportas!E40+Kultura!E73+Turizmas!E50+Infrastruktura1!E120+Aplinkosauga!E43+'Žemės ūkis'!E34+Verslas!E31+Valdymas!E75</f>
        <v>16279429.152919369</v>
      </c>
      <c r="E12" s="275">
        <f>+Svietimas!F71+Sveikata!F54+Socialinis!F71+Sportas!F40+Kultura!F73+Turizmas!F50+Infrastruktura1!F120+Aplinkosauga!F43+'Žemės ūkis'!F34+Verslas!F31+Valdymas!F75</f>
        <v>8944675.1992585734</v>
      </c>
      <c r="F12" s="275">
        <f>+Svietimas!G71+Sveikata!G54+Socialinis!G71+Sportas!G40+Kultura!G73+Turizmas!G50+Infrastruktura1!G120+Aplinkosauga!G43+'Žemės ūkis'!G34+Verslas!G31+Valdymas!G75</f>
        <v>0</v>
      </c>
      <c r="G12" s="275">
        <f>+Svietimas!H71+Sveikata!H54+Socialinis!H71+Sportas!H40+Kultura!H73+Turizmas!H50+Infrastruktura1!H120+Aplinkosauga!H43+'Žemės ūkis'!H34+Verslas!H31+Valdymas!H75</f>
        <v>15696572</v>
      </c>
      <c r="H12" s="275">
        <f>+Svietimas!I71+Sveikata!I54+Socialinis!I71+Sportas!I40+Kultura!I73+Turizmas!I50+Infrastruktura1!I120+Aplinkosauga!I43+'Žemės ūkis'!I34+Verslas!I31+Valdymas!I75</f>
        <v>13731443</v>
      </c>
      <c r="I12" s="275">
        <f>+Svietimas!J71+Sveikata!J54+Socialinis!J71+Sportas!J40+Kultura!J73+Turizmas!J50+Infrastruktura1!J120+Aplinkosauga!J43+'Žemės ūkis'!J34+Verslas!J31+Valdymas!J75</f>
        <v>9027974</v>
      </c>
      <c r="J12" s="275">
        <f>+Svietimas!K71+Sveikata!K54+Socialinis!K71+Sportas!K40+Kultura!K73+Turizmas!K50+Infrastruktura1!K120+Aplinkosauga!K43+'Žemės ūkis'!K34+Verslas!K31+Valdymas!K75</f>
        <v>1965129</v>
      </c>
      <c r="K12" s="377">
        <f>+Svietimas!L71+Sveikata!L54+Socialinis!L71+Sportas!L40+Kultura!L73+Turizmas!L50+Infrastruktura1!L120+Aplinkosauga!L43+'Žemės ūkis'!L34+Verslas!L31+Valdymas!L75</f>
        <v>15040350.880000001</v>
      </c>
      <c r="L12" s="377">
        <f>+Svietimas!M71+Sveikata!M54+Socialinis!M71+Sportas!M40+Kultura!M73+Turizmas!M50+Infrastruktura1!M120+Aplinkosauga!M43+'Žemės ūkis'!M34+Verslas!M31+Valdymas!M75</f>
        <v>13519992.880000001</v>
      </c>
      <c r="M12" s="377">
        <f>+Svietimas!N71+Sveikata!N54+Socialinis!N71+Sportas!N40+Kultura!N73+Turizmas!N50+Infrastruktura1!N120+Aplinkosauga!N43+'Žemės ūkis'!N34+Verslas!N31+Valdymas!N75</f>
        <v>8949552.8900000006</v>
      </c>
      <c r="N12" s="377">
        <f>+Svietimas!O71+Sveikata!O54+Socialinis!O71+Sportas!O40+Kultura!O73+Turizmas!O50+Infrastruktura1!O120+Aplinkosauga!O43+'Žemės ūkis'!O34+Verslas!O31+Valdymas!O75</f>
        <v>1520358.04</v>
      </c>
      <c r="O12" s="18"/>
    </row>
    <row r="13" spans="1:15" ht="30" x14ac:dyDescent="0.2">
      <c r="A13" s="274" t="s">
        <v>133</v>
      </c>
      <c r="B13" s="278" t="s">
        <v>155</v>
      </c>
      <c r="C13" s="275">
        <f>+Svietimas!D72+Sveikata!D55+Socialinis!D72+Sportas!D41+Kultura!D74+Turizmas!D51+Infrastruktura1!D121+Aplinkosauga!D44+'Žemės ūkis'!D35+Verslas!D32+Valdymas!D76</f>
        <v>349919.07877664501</v>
      </c>
      <c r="D13" s="275">
        <f>+Svietimas!E72+Sveikata!E55+Socialinis!E72+Sportas!E41+Kultura!E74+Turizmas!E51+Infrastruktura1!E121+Aplinkosauga!E44+'Žemės ūkis'!E35+Verslas!E32+Valdymas!E76</f>
        <v>349919.07877664501</v>
      </c>
      <c r="E13" s="275">
        <f>+Svietimas!F72+Sveikata!F55+Socialinis!F72+Sportas!F41+Kultura!F74+Turizmas!F51+Infrastruktura1!F121+Aplinkosauga!F44+'Žemės ūkis'!F35+Verslas!F32+Valdymas!F76</f>
        <v>0</v>
      </c>
      <c r="F13" s="275">
        <f>+Svietimas!G72+Sveikata!G55+Socialinis!G72+Sportas!G41+Kultura!G74+Turizmas!G51+Infrastruktura1!G121+Aplinkosauga!G44+'Žemės ūkis'!G35+Verslas!G32+Valdymas!G76</f>
        <v>0</v>
      </c>
      <c r="G13" s="275">
        <f>+Svietimas!H72+Sveikata!H55+Socialinis!H72+Sportas!H41+Kultura!H74+Turizmas!H51+Infrastruktura1!H121+Aplinkosauga!H44+'Žemės ūkis'!H35+Verslas!H32+Valdymas!H76</f>
        <v>359356</v>
      </c>
      <c r="H13" s="275">
        <f>+Svietimas!I72+Sveikata!I55+Socialinis!I72+Sportas!I41+Kultura!I74+Turizmas!I51+Infrastruktura1!I121+Aplinkosauga!I44+'Žemės ūkis'!I35+Verslas!I32+Valdymas!I76</f>
        <v>234819</v>
      </c>
      <c r="I13" s="275">
        <f>+Svietimas!J72+Sveikata!J55+Socialinis!J72+Sportas!J41+Kultura!J74+Turizmas!J51+Infrastruktura1!J121+Aplinkosauga!J44+'Žemės ūkis'!J35+Verslas!J32+Valdymas!J76</f>
        <v>0</v>
      </c>
      <c r="J13" s="275">
        <f>+Svietimas!K72+Sveikata!K55+Socialinis!K72+Sportas!K41+Kultura!K74+Turizmas!K51+Infrastruktura1!K121+Aplinkosauga!K44+'Žemės ūkis'!K35+Verslas!K32+Valdymas!K76</f>
        <v>124537</v>
      </c>
      <c r="K13" s="377">
        <f>+Svietimas!L72+Sveikata!L55+Socialinis!L72+Sportas!L41+Kultura!L74+Turizmas!L51+Infrastruktura1!L121+Aplinkosauga!L44+'Žemės ūkis'!L35+Verslas!L32+Valdymas!L76</f>
        <v>314449</v>
      </c>
      <c r="L13" s="377">
        <f>+Svietimas!M72+Sveikata!M55+Socialinis!M72+Sportas!M41+Kultura!M74+Turizmas!M51+Infrastruktura1!M121+Aplinkosauga!M44+'Žemės ūkis'!M35+Verslas!M32+Valdymas!M76</f>
        <v>196831</v>
      </c>
      <c r="M13" s="377">
        <f>+Svietimas!N72+Sveikata!N55+Socialinis!N72+Sportas!N41+Kultura!N74+Turizmas!N51+Infrastruktura1!N121+Aplinkosauga!N44+'Žemės ūkis'!N35+Verslas!N32+Valdymas!N76</f>
        <v>0</v>
      </c>
      <c r="N13" s="377">
        <f>+Svietimas!O72+Sveikata!O55+Socialinis!O72+Sportas!O41+Kultura!O74+Turizmas!O51+Infrastruktura1!O121+Aplinkosauga!O44+'Žemės ūkis'!O35+Verslas!O32+Valdymas!O76</f>
        <v>117618</v>
      </c>
      <c r="O13" s="18"/>
    </row>
    <row r="14" spans="1:15" ht="24" customHeight="1" x14ac:dyDescent="0.2">
      <c r="A14" s="274" t="s">
        <v>134</v>
      </c>
      <c r="B14" s="278" t="s">
        <v>192</v>
      </c>
      <c r="C14" s="275">
        <f>+Svietimas!D73+Sveikata!D56+Socialinis!D73+Sportas!D42+Kultura!D75+Turizmas!D52+Infrastruktura1!D122+Aplinkosauga!D45+'Žemės ūkis'!D36+Verslas!D33+Valdymas!D77</f>
        <v>1345632.7256719184</v>
      </c>
      <c r="D14" s="275">
        <f>+Svietimas!E73+Sveikata!E56+Socialinis!E73+Sportas!E42+Kultura!E75+Turizmas!E52+Infrastruktura1!E122+Aplinkosauga!E45+'Žemės ūkis'!E36+Verslas!E33+Valdymas!E77</f>
        <v>1313920.0852641335</v>
      </c>
      <c r="E14" s="275">
        <f>+Svietimas!F73+Sveikata!F56+Socialinis!F73+Sportas!F42+Kultura!F75+Turizmas!F52+Infrastruktura1!F122+Aplinkosauga!F45+'Žemės ūkis'!F36+Verslas!F33+Valdymas!F77</f>
        <v>81267.434661723819</v>
      </c>
      <c r="F14" s="275">
        <f>+Svietimas!G73+Sveikata!G56+Socialinis!G73+Sportas!G42+Kultura!G75+Turizmas!G52+Infrastruktura1!G122+Aplinkosauga!G45+'Žemės ūkis'!G36+Verslas!G33+Valdymas!G77</f>
        <v>31712.640407784987</v>
      </c>
      <c r="G14" s="275">
        <f>+Svietimas!H73+Sveikata!H56+Socialinis!H73+Sportas!H42+Kultura!H75+Turizmas!H52+Infrastruktura1!H122+Aplinkosauga!H45+'Žemės ūkis'!H36+Verslas!H33+Valdymas!H77</f>
        <v>1181273</v>
      </c>
      <c r="H14" s="275">
        <f>+Svietimas!I73+Sveikata!I56+Socialinis!I73+Sportas!I42+Kultura!I75+Turizmas!I52+Infrastruktura1!I122+Aplinkosauga!I45+'Žemės ūkis'!I36+Verslas!I33+Valdymas!I77</f>
        <v>1149947</v>
      </c>
      <c r="I14" s="275">
        <f>+Svietimas!J73+Sveikata!J56+Socialinis!J73+Sportas!J42+Kultura!J75+Turizmas!J52+Infrastruktura1!J122+Aplinkosauga!J45+'Žemės ūkis'!J36+Verslas!J33+Valdymas!J77</f>
        <v>86108</v>
      </c>
      <c r="J14" s="275">
        <f>+Svietimas!K73+Sveikata!K56+Socialinis!K73+Sportas!K42+Kultura!K75+Turizmas!K52+Infrastruktura1!K122+Aplinkosauga!K45+'Žemės ūkis'!K36+Verslas!K33+Valdymas!K77</f>
        <v>31326</v>
      </c>
      <c r="K14" s="377">
        <f>+Svietimas!L73+Sveikata!L56+Socialinis!L73+Sportas!L42+Kultura!L75+Turizmas!L52+Infrastruktura1!L122+Aplinkosauga!L45+'Žemės ūkis'!L36+Verslas!L33+Valdymas!L77</f>
        <v>1182690.7799999998</v>
      </c>
      <c r="L14" s="377">
        <f>+Svietimas!M73+Sveikata!M56+Socialinis!M73+Sportas!M42+Kultura!M75+Turizmas!M52+Infrastruktura1!M122+Aplinkosauga!M45+'Žemės ūkis'!M36+Verslas!M33+Valdymas!M77</f>
        <v>1142329.4899999998</v>
      </c>
      <c r="M14" s="377">
        <f>+Svietimas!N73+Sveikata!N56+Socialinis!N73+Sportas!N42+Kultura!N75+Turizmas!N52+Infrastruktura1!N122+Aplinkosauga!N45+'Žemės ūkis'!N36+Verslas!N33+Valdymas!N77</f>
        <v>116961.60000000001</v>
      </c>
      <c r="N14" s="377">
        <f>+Svietimas!O73+Sveikata!O56+Socialinis!O73+Sportas!O42+Kultura!O75+Turizmas!O52+Infrastruktura1!O122+Aplinkosauga!O45+'Žemės ūkis'!O36+Verslas!O33+Valdymas!O77</f>
        <v>40361.29</v>
      </c>
      <c r="O14" s="18"/>
    </row>
    <row r="15" spans="1:15" ht="33" customHeight="1" x14ac:dyDescent="0.2">
      <c r="A15" s="274" t="s">
        <v>135</v>
      </c>
      <c r="B15" s="278" t="s">
        <v>81</v>
      </c>
      <c r="C15" s="275">
        <f>+Svietimas!D74+Sveikata!D57+Socialinis!D74+Sportas!D43+Kultura!D76+Turizmas!D53+Infrastruktura1!D123+Aplinkosauga!D46+'Žemės ūkis'!D37+Verslas!D34+Valdymas!D78</f>
        <v>23169.601482854494</v>
      </c>
      <c r="D15" s="275">
        <f>+Svietimas!E74+Sveikata!E57+Socialinis!E74+Sportas!E43+Kultura!E76+Turizmas!E53+Infrastruktura1!E123+Aplinkosauga!E46+'Žemės ūkis'!E37+Verslas!E34+Valdymas!E78</f>
        <v>23169.601482854494</v>
      </c>
      <c r="E15" s="275">
        <f>+Svietimas!F74+Sveikata!F57+Socialinis!F74+Sportas!F43+Kultura!F76+Turizmas!F53+Infrastruktura1!F123+Aplinkosauga!F46+'Žemės ūkis'!F37+Verslas!F34+Valdymas!F78</f>
        <v>0</v>
      </c>
      <c r="F15" s="275">
        <f>+Svietimas!G74+Sveikata!G57+Socialinis!G74+Sportas!G43+Kultura!G76+Turizmas!G53+Infrastruktura1!G123+Aplinkosauga!G46+'Žemės ūkis'!G37+Verslas!G34+Valdymas!G78</f>
        <v>0</v>
      </c>
      <c r="G15" s="275">
        <f>+Svietimas!H74+Sveikata!H57+Socialinis!H74+Sportas!H43+Kultura!H76+Turizmas!H53+Infrastruktura1!H123+Aplinkosauga!H46+'Žemės ūkis'!H37+Verslas!H34+Valdymas!H78</f>
        <v>42143</v>
      </c>
      <c r="H15" s="275">
        <f>+Svietimas!I74+Sveikata!I57+Socialinis!I74+Sportas!I43+Kultura!I76+Turizmas!I53+Infrastruktura1!I123+Aplinkosauga!I46+'Žemės ūkis'!I37+Verslas!I34+Valdymas!I78</f>
        <v>42143</v>
      </c>
      <c r="I15" s="275">
        <f>+Svietimas!J74+Sveikata!J57+Socialinis!J74+Sportas!J43+Kultura!J76+Turizmas!J53+Infrastruktura1!J123+Aplinkosauga!J46+'Žemės ūkis'!J37+Verslas!J34+Valdymas!J78</f>
        <v>0</v>
      </c>
      <c r="J15" s="275">
        <f>+Svietimas!K74+Sveikata!K57+Socialinis!K74+Sportas!K43+Kultura!K76+Turizmas!K53+Infrastruktura1!K123+Aplinkosauga!K46+'Žemės ūkis'!K37+Verslas!K34+Valdymas!K78</f>
        <v>0</v>
      </c>
      <c r="K15" s="377">
        <f>+Svietimas!L74+Sveikata!L57+Socialinis!L74+Sportas!L43+Kultura!L76+Turizmas!L53+Infrastruktura1!L123+Aplinkosauga!L46+'Žemės ūkis'!L37+Verslas!L34+Valdymas!L78</f>
        <v>42143</v>
      </c>
      <c r="L15" s="377">
        <f>+Svietimas!M74+Sveikata!M57+Socialinis!M74+Sportas!M43+Kultura!M76+Turizmas!M53+Infrastruktura1!M123+Aplinkosauga!M46+'Žemės ūkis'!M37+Verslas!M34+Valdymas!M78</f>
        <v>42143</v>
      </c>
      <c r="M15" s="377">
        <f>+Svietimas!N74+Sveikata!N57+Socialinis!N74+Sportas!N43+Kultura!N76+Turizmas!N53+Infrastruktura1!N123+Aplinkosauga!N46+'Žemės ūkis'!N37+Verslas!N34+Valdymas!N78</f>
        <v>0</v>
      </c>
      <c r="N15" s="377">
        <f>+Svietimas!O74+Sveikata!O57+Socialinis!O74+Sportas!O43+Kultura!O76+Turizmas!O53+Infrastruktura1!O123+Aplinkosauga!O46+'Žemės ūkis'!O37+Verslas!O34+Valdymas!O78</f>
        <v>0</v>
      </c>
      <c r="O15" s="18"/>
    </row>
    <row r="16" spans="1:15" ht="21" customHeight="1" x14ac:dyDescent="0.2">
      <c r="A16" s="795" t="s">
        <v>106</v>
      </c>
      <c r="B16" s="796"/>
      <c r="C16" s="276">
        <f>SUM(C17:C22)</f>
        <v>11300026.669138089</v>
      </c>
      <c r="D16" s="276">
        <f t="shared" ref="D16:N16" si="1">SUM(D17:D22)</f>
        <v>11300026.669138089</v>
      </c>
      <c r="E16" s="276">
        <f t="shared" si="1"/>
        <v>0</v>
      </c>
      <c r="F16" s="276">
        <f t="shared" si="1"/>
        <v>0</v>
      </c>
      <c r="G16" s="276">
        <f t="shared" si="1"/>
        <v>11708337.181042632</v>
      </c>
      <c r="H16" s="276">
        <f t="shared" si="1"/>
        <v>9581989.1810426321</v>
      </c>
      <c r="I16" s="276">
        <f t="shared" si="1"/>
        <v>72770</v>
      </c>
      <c r="J16" s="276">
        <f t="shared" si="1"/>
        <v>2126348</v>
      </c>
      <c r="K16" s="276">
        <f t="shared" si="1"/>
        <v>10495266.695379982</v>
      </c>
      <c r="L16" s="276">
        <f t="shared" si="1"/>
        <v>8535534.6953799818</v>
      </c>
      <c r="M16" s="276">
        <f t="shared" si="1"/>
        <v>55939</v>
      </c>
      <c r="N16" s="276">
        <f t="shared" si="1"/>
        <v>1959732</v>
      </c>
      <c r="O16" s="18"/>
    </row>
    <row r="17" spans="1:17" ht="30" x14ac:dyDescent="0.2">
      <c r="A17" s="274" t="s">
        <v>136</v>
      </c>
      <c r="B17" s="278" t="s">
        <v>175</v>
      </c>
      <c r="C17" s="275">
        <f>+Svietimas!D76+Sveikata!D59+Socialinis!D76+Sportas!D45+Kultura!D78+Turizmas!D55+Infrastruktura1!D125+Aplinkosauga!D48+'Žemės ūkis'!D39+Verslas!D36+Valdymas!D80</f>
        <v>1249244.0917516218</v>
      </c>
      <c r="D17" s="275">
        <f>+Svietimas!E76+Sveikata!E59+Socialinis!E76+Sportas!E45+Kultura!E78+Turizmas!E55+Infrastruktura1!E125+Aplinkosauga!E48+'Žemės ūkis'!E39+Verslas!E36+Valdymas!E80</f>
        <v>1249244.0917516218</v>
      </c>
      <c r="E17" s="275">
        <f>+Svietimas!F76+Sveikata!F59+Socialinis!F76+Sportas!F45+Kultura!F78+Turizmas!F55+Infrastruktura1!F125+Aplinkosauga!F48+'Žemės ūkis'!F39+Verslas!F36+Valdymas!F80</f>
        <v>0</v>
      </c>
      <c r="F17" s="275">
        <f>+Svietimas!G76+Sveikata!G59+Socialinis!G76+Sportas!G45+Kultura!G78+Turizmas!G55+Infrastruktura1!G125+Aplinkosauga!G48+'Žemės ūkis'!G39+Verslas!G36+Valdymas!G80</f>
        <v>0</v>
      </c>
      <c r="G17" s="275">
        <f>+Svietimas!H76+Sveikata!H59+Socialinis!H76+Sportas!H45+Kultura!H78+Turizmas!H55+Infrastruktura1!H125+Aplinkosauga!H48+'Žemės ūkis'!H39+Verslas!H36+Valdymas!H80</f>
        <v>1414212.5341473587</v>
      </c>
      <c r="H17" s="275">
        <f>+Svietimas!I76+Sveikata!I59+Socialinis!I76+Sportas!I45+Kultura!I78+Turizmas!I55+Infrastruktura1!I125+Aplinkosauga!I48+'Žemės ūkis'!I39+Verslas!I36+Valdymas!I80</f>
        <v>1414212.5341473587</v>
      </c>
      <c r="I17" s="275">
        <f>+Svietimas!J76+Sveikata!J59+Socialinis!J76+Sportas!J45+Kultura!J78+Turizmas!J55+Infrastruktura1!J125+Aplinkosauga!J48+'Žemės ūkis'!J39+Verslas!J36+Valdymas!J80</f>
        <v>0</v>
      </c>
      <c r="J17" s="275">
        <f>+Svietimas!K76+Sveikata!K59+Socialinis!K76+Sportas!K45+Kultura!K78+Turizmas!K55+Infrastruktura1!K125+Aplinkosauga!K48+'Žemės ūkis'!K39+Verslas!K36+Valdymas!K80</f>
        <v>0</v>
      </c>
      <c r="K17" s="377">
        <f>+Svietimas!L76+Sveikata!L59+Socialinis!L76+Sportas!L45+Kultura!L78+Turizmas!L55+Infrastruktura1!L125+Aplinkosauga!L48+'Žemės ūkis'!L39+Verslas!L36+Valdymas!L80</f>
        <v>1211214.6953799813</v>
      </c>
      <c r="L17" s="377">
        <f>+Svietimas!M76+Sveikata!M59+Socialinis!M76+Sportas!M45+Kultura!M78+Turizmas!M55+Infrastruktura1!M125+Aplinkosauga!M48+'Žemės ūkis'!M39+Verslas!M36+Valdymas!M80</f>
        <v>1211214.6953799813</v>
      </c>
      <c r="M17" s="377">
        <f>+Svietimas!N76+Sveikata!N59+Socialinis!N76+Sportas!N45+Kultura!N78+Turizmas!N55+Infrastruktura1!N125+Aplinkosauga!N48+'Žemės ūkis'!N39+Verslas!N36+Valdymas!N80</f>
        <v>0</v>
      </c>
      <c r="N17" s="377">
        <f>+Svietimas!O76+Sveikata!O59+Socialinis!O76+Sportas!O45+Kultura!O78+Turizmas!O55+Infrastruktura1!O125+Aplinkosauga!O48+'Žemės ūkis'!O39+Verslas!O36+Valdymas!O80</f>
        <v>0</v>
      </c>
      <c r="O17" s="18"/>
    </row>
    <row r="18" spans="1:17" ht="21.75" customHeight="1" x14ac:dyDescent="0.2">
      <c r="A18" s="274" t="s">
        <v>137</v>
      </c>
      <c r="B18" s="278" t="s">
        <v>82</v>
      </c>
      <c r="C18" s="275">
        <f>+Svietimas!D77+Sveikata!D60+Socialinis!D77+Sportas!D46+Kultura!D79+Turizmas!D56+Infrastruktura1!D126+Aplinkosauga!D49+'Žemės ūkis'!D40+Verslas!D37+Valdymas!D81</f>
        <v>6753099.3419833183</v>
      </c>
      <c r="D18" s="275">
        <f>+Svietimas!E77+Sveikata!E60+Socialinis!E77+Sportas!E46+Kultura!E79+Turizmas!E56+Infrastruktura1!E126+Aplinkosauga!E49+'Žemės ūkis'!E40+Verslas!E37+Valdymas!E81</f>
        <v>6753099.3419833183</v>
      </c>
      <c r="E18" s="275">
        <f>+Svietimas!F77+Sveikata!F60+Socialinis!F77+Sportas!F46+Kultura!F79+Turizmas!F56+Infrastruktura1!F126+Aplinkosauga!F49+'Žemės ūkis'!F40+Verslas!F37+Valdymas!F81</f>
        <v>0</v>
      </c>
      <c r="F18" s="275">
        <f>+Svietimas!G77+Sveikata!G60+Socialinis!G77+Sportas!G46+Kultura!G79+Turizmas!G56+Infrastruktura1!G126+Aplinkosauga!G49+'Žemės ūkis'!G40+Verslas!G37+Valdymas!G81</f>
        <v>0</v>
      </c>
      <c r="G18" s="275">
        <f>+Svietimas!H77+Sveikata!H60+Socialinis!H77+Sportas!H46+Kultura!H79+Turizmas!H56+Infrastruktura1!H126+Aplinkosauga!H49+'Žemės ūkis'!H40+Verslas!H37+Valdymas!H81</f>
        <v>7100494</v>
      </c>
      <c r="H18" s="275">
        <f>+Svietimas!I77+Sveikata!I60+Socialinis!I77+Sportas!I46+Kultura!I79+Turizmas!I56+Infrastruktura1!I126+Aplinkosauga!I49+'Žemės ūkis'!I40+Verslas!I37+Valdymas!I81</f>
        <v>6977489</v>
      </c>
      <c r="I18" s="275">
        <f>+Svietimas!J77+Sveikata!J60+Socialinis!J77+Sportas!J46+Kultura!J79+Turizmas!J56+Infrastruktura1!J126+Aplinkosauga!J49+'Žemės ūkis'!J40+Verslas!J37+Valdymas!J81</f>
        <v>72770</v>
      </c>
      <c r="J18" s="275">
        <f>+Svietimas!K77+Sveikata!K60+Socialinis!K77+Sportas!K46+Kultura!K79+Turizmas!K56+Infrastruktura1!K126+Aplinkosauga!K49+'Žemės ūkis'!K40+Verslas!K37+Valdymas!K81</f>
        <v>123005</v>
      </c>
      <c r="K18" s="377">
        <f>+Svietimas!L77+Sveikata!L60+Socialinis!L77+Sportas!L46+Kultura!L79+Turizmas!L56+Infrastruktura1!L126+Aplinkosauga!L49+'Žemės ūkis'!L40+Verslas!L37+Valdymas!L81</f>
        <v>6216237</v>
      </c>
      <c r="L18" s="377">
        <f>+Svietimas!M77+Sveikata!M60+Socialinis!M77+Sportas!M46+Kultura!M79+Turizmas!M56+Infrastruktura1!M126+Aplinkosauga!M49+'Žemės ūkis'!M40+Verslas!M37+Valdymas!M81</f>
        <v>6088221</v>
      </c>
      <c r="M18" s="377">
        <f>+Svietimas!N77+Sveikata!N60+Socialinis!N77+Sportas!N46+Kultura!N79+Turizmas!N56+Infrastruktura1!N126+Aplinkosauga!N49+'Žemės ūkis'!N40+Verslas!N37+Valdymas!N81</f>
        <v>55939</v>
      </c>
      <c r="N18" s="377">
        <f>+Svietimas!O77+Sveikata!O60+Socialinis!O77+Sportas!O46+Kultura!O79+Turizmas!O56+Infrastruktura1!O126+Aplinkosauga!O49+'Žemės ūkis'!O40+Verslas!O37+Valdymas!O81</f>
        <v>128016</v>
      </c>
      <c r="O18" s="18"/>
    </row>
    <row r="19" spans="1:17" ht="21.75" customHeight="1" x14ac:dyDescent="0.2">
      <c r="A19" s="274" t="s">
        <v>138</v>
      </c>
      <c r="B19" s="278" t="s">
        <v>88</v>
      </c>
      <c r="C19" s="275">
        <f>+Svietimas!D78+Sveikata!D61+Socialinis!D78+Sportas!D47+Kultura!D80+Turizmas!D57+Infrastruktura1!D127+Aplinkosauga!D50+'Žemės ūkis'!D41+Verslas!D38+Valdymas!D82</f>
        <v>406116.97034291015</v>
      </c>
      <c r="D19" s="275">
        <f>+Svietimas!E78+Sveikata!E61+Socialinis!E78+Sportas!E47+Kultura!E80+Turizmas!E57+Infrastruktura1!E127+Aplinkosauga!E50+'Žemės ūkis'!E41+Verslas!E38+Valdymas!E82</f>
        <v>406116.97034291015</v>
      </c>
      <c r="E19" s="275">
        <f>+Svietimas!F78+Sveikata!F61+Socialinis!F78+Sportas!F47+Kultura!F80+Turizmas!F57+Infrastruktura1!F127+Aplinkosauga!F50+'Žemės ūkis'!F41+Verslas!F38+Valdymas!F82</f>
        <v>0</v>
      </c>
      <c r="F19" s="275">
        <f>+Svietimas!G78+Sveikata!G61+Socialinis!G78+Sportas!G47+Kultura!G80+Turizmas!G57+Infrastruktura1!G127+Aplinkosauga!G50+'Žemės ūkis'!G41+Verslas!G38+Valdymas!G82</f>
        <v>0</v>
      </c>
      <c r="G19" s="275">
        <f>+Svietimas!H78+Sveikata!H61+Socialinis!H78+Sportas!H47+Kultura!H80+Turizmas!H57+Infrastruktura1!H127+Aplinkosauga!H50+'Žemės ūkis'!H41+Verslas!H38+Valdymas!H82</f>
        <v>623954</v>
      </c>
      <c r="H19" s="275">
        <f>+Svietimas!I78+Sveikata!I61+Socialinis!I78+Sportas!I47+Kultura!I80+Turizmas!I57+Infrastruktura1!I127+Aplinkosauga!I50+'Žemės ūkis'!I41+Verslas!I38+Valdymas!I82</f>
        <v>100081</v>
      </c>
      <c r="I19" s="275">
        <f>+Svietimas!J78+Sveikata!J61+Socialinis!J78+Sportas!J47+Kultura!J80+Turizmas!J57+Infrastruktura1!J127+Aplinkosauga!J50+'Žemės ūkis'!J41+Verslas!J38+Valdymas!J82</f>
        <v>0</v>
      </c>
      <c r="J19" s="275">
        <f>+Svietimas!K78+Sveikata!K61+Socialinis!K78+Sportas!K47+Kultura!K80+Turizmas!K57+Infrastruktura1!K127+Aplinkosauga!K50+'Žemės ūkis'!K41+Verslas!K38+Valdymas!K82</f>
        <v>523873</v>
      </c>
      <c r="K19" s="377">
        <f>+Svietimas!L78+Sveikata!L61+Socialinis!L78+Sportas!L47+Kultura!L80+Turizmas!L57+Infrastruktura1!L127+Aplinkosauga!L50+'Žemės ūkis'!L41+Verslas!L38+Valdymas!L82</f>
        <v>494514</v>
      </c>
      <c r="L19" s="377">
        <f>+Svietimas!M78+Sveikata!M61+Socialinis!M78+Sportas!M47+Kultura!M80+Turizmas!M57+Infrastruktura1!M127+Aplinkosauga!M50+'Žemės ūkis'!M41+Verslas!M38+Valdymas!M82</f>
        <v>82984</v>
      </c>
      <c r="M19" s="377">
        <f>+Svietimas!N78+Sveikata!N61+Socialinis!N78+Sportas!N47+Kultura!N80+Turizmas!N57+Infrastruktura1!N127+Aplinkosauga!N50+'Žemės ūkis'!N41+Verslas!N38+Valdymas!N82</f>
        <v>0</v>
      </c>
      <c r="N19" s="377">
        <f>+Svietimas!O78+Sveikata!O61+Socialinis!O78+Sportas!O47+Kultura!O80+Turizmas!O57+Infrastruktura1!O127+Aplinkosauga!O50+'Žemės ūkis'!O41+Verslas!O38+Valdymas!O82</f>
        <v>411530</v>
      </c>
      <c r="O19" s="18"/>
    </row>
    <row r="20" spans="1:17" ht="30" x14ac:dyDescent="0.2">
      <c r="A20" s="274" t="s">
        <v>139</v>
      </c>
      <c r="B20" s="278" t="s">
        <v>89</v>
      </c>
      <c r="C20" s="275">
        <f>+Svietimas!D79+Sveikata!D62+Socialinis!D79+Sportas!D48+Kultura!D81+Turizmas!D58+Infrastruktura1!D128+Aplinkosauga!D51+'Žemės ūkis'!D42+Verslas!D39+Valdymas!D83</f>
        <v>2690859.5922150137</v>
      </c>
      <c r="D20" s="275">
        <f>+Svietimas!E79+Sveikata!E62+Socialinis!E79+Sportas!E48+Kultura!E81+Turizmas!E58+Infrastruktura1!E128+Aplinkosauga!E51+'Žemės ūkis'!E42+Verslas!E39+Valdymas!E83</f>
        <v>2690859.5922150137</v>
      </c>
      <c r="E20" s="275">
        <f>+Svietimas!F79+Sveikata!F62+Socialinis!F79+Sportas!F48+Kultura!F81+Turizmas!F58+Infrastruktura1!F128+Aplinkosauga!F51+'Žemės ūkis'!F42+Verslas!F39+Valdymas!F83</f>
        <v>0</v>
      </c>
      <c r="F20" s="275">
        <f>+Svietimas!G79+Sveikata!G62+Socialinis!G79+Sportas!G48+Kultura!G81+Turizmas!G58+Infrastruktura1!G128+Aplinkosauga!G51+'Žemės ūkis'!G42+Verslas!G39+Valdymas!G83</f>
        <v>0</v>
      </c>
      <c r="G20" s="275">
        <f>+Svietimas!H79+Sveikata!H62+Socialinis!H79+Sportas!H48+Kultura!H81+Turizmas!H58+Infrastruktura1!H128+Aplinkosauga!H51+'Žemės ūkis'!H42+Verslas!H39+Valdymas!H83</f>
        <v>2426894</v>
      </c>
      <c r="H20" s="275">
        <f>+Svietimas!I79+Sveikata!I62+Socialinis!I79+Sportas!I48+Kultura!I81+Turizmas!I58+Infrastruktura1!I128+Aplinkosauga!I51+'Žemės ūkis'!I42+Verslas!I39+Valdymas!I83</f>
        <v>947424</v>
      </c>
      <c r="I20" s="275">
        <f>+Svietimas!J79+Sveikata!J62+Socialinis!J79+Sportas!J48+Kultura!J81+Turizmas!J58+Infrastruktura1!J128+Aplinkosauga!J51+'Žemės ūkis'!J42+Verslas!J39+Valdymas!J83</f>
        <v>0</v>
      </c>
      <c r="J20" s="275">
        <f>+Svietimas!K79+Sveikata!K62+Socialinis!K79+Sportas!K48+Kultura!K81+Turizmas!K58+Infrastruktura1!K128+Aplinkosauga!K51+'Žemės ūkis'!K42+Verslas!K39+Valdymas!K83</f>
        <v>1479470</v>
      </c>
      <c r="K20" s="377">
        <f>+Svietimas!L79+Sveikata!L62+Socialinis!L79+Sportas!L48+Kultura!L81+Turizmas!L58+Infrastruktura1!L128+Aplinkosauga!L51+'Žemės ūkis'!L42+Verslas!L39+Valdymas!L83</f>
        <v>2426686</v>
      </c>
      <c r="L20" s="377">
        <f>+Svietimas!M79+Sveikata!M62+Socialinis!M79+Sportas!M48+Kultura!M81+Turizmas!M58+Infrastruktura1!M128+Aplinkosauga!M51+'Žemės ūkis'!M42+Verslas!M39+Valdymas!M83</f>
        <v>1038500</v>
      </c>
      <c r="M20" s="377">
        <f>+Svietimas!N79+Sveikata!N62+Socialinis!N79+Sportas!N48+Kultura!N81+Turizmas!N58+Infrastruktura1!N128+Aplinkosauga!N51+'Žemės ūkis'!N42+Verslas!N39+Valdymas!N83</f>
        <v>0</v>
      </c>
      <c r="N20" s="377">
        <f>+Svietimas!O79+Sveikata!O62+Socialinis!O79+Sportas!O48+Kultura!O81+Turizmas!O58+Infrastruktura1!O128+Aplinkosauga!O51+'Žemės ūkis'!O42+Verslas!O39+Valdymas!O83</f>
        <v>1388186</v>
      </c>
      <c r="O20" s="18"/>
      <c r="Q20" s="97"/>
    </row>
    <row r="21" spans="1:17" ht="21.75" customHeight="1" x14ac:dyDescent="0.2">
      <c r="A21" s="277" t="s">
        <v>140</v>
      </c>
      <c r="B21" s="278" t="s">
        <v>87</v>
      </c>
      <c r="C21" s="275">
        <f>+Svietimas!D80+Sveikata!D63+Socialinis!D80+Sportas!D49+Kultura!D82+Turizmas!D59+Infrastruktura1!D129+Aplinkosauga!D52+'Žemės ūkis'!D43+Verslas!D40+Valdymas!D84</f>
        <v>113820.6672845227</v>
      </c>
      <c r="D21" s="275">
        <f>+Svietimas!E80+Sveikata!E63+Socialinis!E80+Sportas!E49+Kultura!E82+Turizmas!E59+Infrastruktura1!E129+Aplinkosauga!E52+'Žemės ūkis'!E43+Verslas!E40+Valdymas!E84</f>
        <v>113820.6672845227</v>
      </c>
      <c r="E21" s="275">
        <f>+Svietimas!F80+Sveikata!F63+Socialinis!F80+Sportas!F49+Kultura!F82+Turizmas!F59+Infrastruktura1!F129+Aplinkosauga!F52+'Žemės ūkis'!F43+Verslas!F40+Valdymas!F84</f>
        <v>0</v>
      </c>
      <c r="F21" s="275">
        <f>+Svietimas!G80+Sveikata!G63+Socialinis!G80+Sportas!G49+Kultura!G82+Turizmas!G59+Infrastruktura1!G129+Aplinkosauga!G52+'Žemės ūkis'!G43+Verslas!G40+Valdymas!G84</f>
        <v>0</v>
      </c>
      <c r="G21" s="275">
        <f>+Svietimas!H80+Sveikata!H63+Socialinis!H80+Sportas!H49+Kultura!H82+Turizmas!H59+Infrastruktura1!H129+Aplinkosauga!H52+'Žemės ūkis'!H43+Verslas!H40+Valdymas!H84</f>
        <v>55896.641334569045</v>
      </c>
      <c r="H21" s="275">
        <f>+Svietimas!I80+Sveikata!I63+Socialinis!I80+Sportas!I49+Kultura!I82+Turizmas!I59+Infrastruktura1!I129+Aplinkosauga!I52+'Žemės ūkis'!I43+Verslas!I40+Valdymas!I84</f>
        <v>55896.641334569045</v>
      </c>
      <c r="I21" s="275">
        <f>+Svietimas!J80+Sveikata!J63+Socialinis!J80+Sportas!J49+Kultura!J82+Turizmas!J59+Infrastruktura1!J129+Aplinkosauga!J52+'Žemės ūkis'!J43+Verslas!J40+Valdymas!J84</f>
        <v>0</v>
      </c>
      <c r="J21" s="275">
        <f>+Svietimas!K80+Sveikata!K63+Socialinis!K80+Sportas!K49+Kultura!K82+Turizmas!K59+Infrastruktura1!K129+Aplinkosauga!K52+'Žemės ūkis'!K43+Verslas!K40+Valdymas!K84</f>
        <v>0</v>
      </c>
      <c r="K21" s="377">
        <f>+Svietimas!L80+Sveikata!L63+Socialinis!L80+Sportas!L49+Kultura!L82+Turizmas!L59+Infrastruktura1!L129+Aplinkosauga!L52+'Žemės ūkis'!L43+Verslas!L40+Valdymas!L84</f>
        <v>102829</v>
      </c>
      <c r="L21" s="377">
        <f>+Svietimas!M80+Sveikata!M63+Socialinis!M80+Sportas!M49+Kultura!M82+Turizmas!M59+Infrastruktura1!M129+Aplinkosauga!M52+'Žemės ūkis'!M43+Verslas!M40+Valdymas!M84</f>
        <v>70829</v>
      </c>
      <c r="M21" s="377">
        <f>+Svietimas!N80+Sveikata!N63+Socialinis!N80+Sportas!N49+Kultura!N82+Turizmas!N59+Infrastruktura1!N129+Aplinkosauga!N52+'Žemės ūkis'!N43+Verslas!N40+Valdymas!N84</f>
        <v>0</v>
      </c>
      <c r="N21" s="377">
        <f>+Svietimas!O80+Sveikata!O63+Socialinis!O80+Sportas!O49+Kultura!O82+Turizmas!O59+Infrastruktura1!O129+Aplinkosauga!O52+'Žemės ūkis'!O43+Verslas!O40+Valdymas!O84</f>
        <v>32000</v>
      </c>
      <c r="O21" s="18"/>
    </row>
    <row r="22" spans="1:17" ht="19.5" customHeight="1" x14ac:dyDescent="0.2">
      <c r="A22" s="277" t="s">
        <v>141</v>
      </c>
      <c r="B22" s="278" t="s">
        <v>161</v>
      </c>
      <c r="C22" s="275">
        <f>+Svietimas!D81+Sveikata!D64+Socialinis!D81+Sportas!D50+Kultura!D83+Turizmas!D60+Infrastruktura1!D130+Aplinkosauga!D53+'Žemės ūkis'!D44+Verslas!D41+Valdymas!D85</f>
        <v>86886.005560704361</v>
      </c>
      <c r="D22" s="275">
        <f>+Svietimas!E81+Sveikata!E64+Socialinis!E81+Sportas!E50+Kultura!E83+Turizmas!E60+Infrastruktura1!E130+Aplinkosauga!E53+'Žemės ūkis'!E44+Verslas!E41+Valdymas!E85</f>
        <v>86886.005560704361</v>
      </c>
      <c r="E22" s="275">
        <f>+Svietimas!F81+Sveikata!F64+Socialinis!F81+Sportas!F50+Kultura!F83+Turizmas!F60+Infrastruktura1!F130+Aplinkosauga!F53+'Žemės ūkis'!F44+Verslas!F41+Valdymas!F85</f>
        <v>0</v>
      </c>
      <c r="F22" s="275">
        <f>+Svietimas!G81+Sveikata!G64+Socialinis!G81+Sportas!G50+Kultura!G83+Turizmas!G60+Infrastruktura1!G130+Aplinkosauga!G53+'Žemės ūkis'!G44+Verslas!G41+Valdymas!G85</f>
        <v>0</v>
      </c>
      <c r="G22" s="275">
        <f>+Svietimas!H81+Sveikata!H64+Socialinis!H81+Sportas!H50+Kultura!H83+Turizmas!H60+Infrastruktura1!H130+Aplinkosauga!H53+'Žemės ūkis'!H44+Verslas!H41+Valdymas!H85</f>
        <v>86886.005560704361</v>
      </c>
      <c r="H22" s="275">
        <f>+Svietimas!I81+Sveikata!I64+Socialinis!I81+Sportas!I50+Kultura!I83+Turizmas!I60+Infrastruktura1!I130+Aplinkosauga!I53+'Žemės ūkis'!I44+Verslas!I41+Valdymas!I85</f>
        <v>86886.005560704361</v>
      </c>
      <c r="I22" s="275">
        <f>+Svietimas!J81+Sveikata!J64+Socialinis!J81+Sportas!J50+Kultura!J83+Turizmas!J60+Infrastruktura1!J130+Aplinkosauga!J53+'Žemės ūkis'!J44+Verslas!J41+Valdymas!J85</f>
        <v>0</v>
      </c>
      <c r="J22" s="275">
        <f>+Svietimas!K81+Sveikata!K64+Socialinis!K81+Sportas!K50+Kultura!K83+Turizmas!K60+Infrastruktura1!K130+Aplinkosauga!K53+'Žemės ūkis'!K44+Verslas!K41+Valdymas!K85</f>
        <v>0</v>
      </c>
      <c r="K22" s="377">
        <f>+Svietimas!L81+Sveikata!L64+Socialinis!L81+Sportas!L50+Kultura!L83+Turizmas!L60+Infrastruktura1!L130+Aplinkosauga!L53+'Žemės ūkis'!L44+Verslas!L41+Valdymas!L85</f>
        <v>43786</v>
      </c>
      <c r="L22" s="377">
        <f>+Svietimas!M81+Sveikata!M64+Socialinis!M81+Sportas!M50+Kultura!M83+Turizmas!M60+Infrastruktura1!M130+Aplinkosauga!M53+'Žemės ūkis'!M44+Verslas!M41+Valdymas!M85</f>
        <v>43786</v>
      </c>
      <c r="M22" s="377">
        <f>+Svietimas!N81+Sveikata!N64+Socialinis!N81+Sportas!N50+Kultura!N83+Turizmas!N60+Infrastruktura1!N130+Aplinkosauga!N53+'Žemės ūkis'!N44+Verslas!N41+Valdymas!N85</f>
        <v>0</v>
      </c>
      <c r="N22" s="377">
        <f>+Svietimas!O81+Sveikata!O64+Socialinis!O81+Sportas!O50+Kultura!O83+Turizmas!O60+Infrastruktura1!O130+Aplinkosauga!O53+'Žemės ūkis'!O44+Verslas!O41+Valdymas!O85</f>
        <v>0</v>
      </c>
      <c r="O22" s="18"/>
    </row>
    <row r="23" spans="1:17" ht="25.5" customHeight="1" x14ac:dyDescent="0.2">
      <c r="A23" s="788" t="s">
        <v>93</v>
      </c>
      <c r="B23" s="789"/>
      <c r="C23" s="273">
        <f>+C16+C10</f>
        <v>52976222.426784046</v>
      </c>
      <c r="D23" s="273">
        <f t="shared" ref="D23:N23" si="2">+D16+D10</f>
        <v>52688225.551899895</v>
      </c>
      <c r="E23" s="273">
        <f t="shared" si="2"/>
        <v>16516762.245597776</v>
      </c>
      <c r="F23" s="273">
        <f t="shared" si="2"/>
        <v>287996.87117701571</v>
      </c>
      <c r="G23" s="273">
        <f t="shared" si="2"/>
        <v>49933992.082803525</v>
      </c>
      <c r="H23" s="273">
        <f t="shared" si="2"/>
        <v>45461779.082803525</v>
      </c>
      <c r="I23" s="273">
        <f t="shared" si="2"/>
        <v>16716889</v>
      </c>
      <c r="J23" s="273">
        <f t="shared" si="2"/>
        <v>4472213</v>
      </c>
      <c r="K23" s="273">
        <f t="shared" si="2"/>
        <v>47670014.475379981</v>
      </c>
      <c r="L23" s="273">
        <f t="shared" si="2"/>
        <v>43613980.605379984</v>
      </c>
      <c r="M23" s="273">
        <f t="shared" si="2"/>
        <v>16780295.969999999</v>
      </c>
      <c r="N23" s="273">
        <f t="shared" si="2"/>
        <v>4056033.91</v>
      </c>
      <c r="O23" s="18"/>
      <c r="P23" s="97"/>
    </row>
    <row r="24" spans="1:17" s="44" customFormat="1" ht="12.75" x14ac:dyDescent="0.2">
      <c r="A24" s="528" t="s">
        <v>766</v>
      </c>
      <c r="B24" s="528"/>
      <c r="C24" s="528"/>
      <c r="D24" s="528"/>
      <c r="E24" s="528"/>
      <c r="F24" s="528"/>
      <c r="G24" s="528"/>
      <c r="H24" s="528"/>
      <c r="I24" s="528"/>
      <c r="J24" s="528"/>
      <c r="K24" s="528"/>
      <c r="L24" s="528"/>
      <c r="M24" s="528"/>
      <c r="N24" s="528"/>
      <c r="O24" s="18"/>
    </row>
    <row r="25" spans="1:17" s="44" customFormat="1" ht="12.75" x14ac:dyDescent="0.2">
      <c r="A25" s="279" t="s">
        <v>765</v>
      </c>
      <c r="B25" s="279"/>
      <c r="C25" s="2"/>
      <c r="D25" s="280"/>
      <c r="E25" s="280"/>
      <c r="F25" s="280"/>
      <c r="G25" s="280"/>
      <c r="H25" s="280"/>
      <c r="I25" s="280"/>
      <c r="J25" s="280"/>
      <c r="K25" s="280"/>
      <c r="L25" s="280"/>
      <c r="M25" s="280"/>
      <c r="N25" s="280"/>
    </row>
    <row r="26" spans="1:17" s="44" customFormat="1" x14ac:dyDescent="0.25">
      <c r="A26" s="45"/>
      <c r="B26" s="45"/>
      <c r="C26" s="43"/>
      <c r="D26" s="43"/>
      <c r="E26" s="43"/>
      <c r="F26" s="43"/>
      <c r="G26" s="43"/>
      <c r="H26" s="43"/>
      <c r="I26" s="43"/>
      <c r="J26" s="43"/>
      <c r="K26" s="43"/>
      <c r="L26" s="43"/>
      <c r="M26" s="43"/>
      <c r="N26" s="43"/>
    </row>
    <row r="27" spans="1:17" x14ac:dyDescent="0.25">
      <c r="C27" s="19"/>
      <c r="E27" s="19"/>
    </row>
    <row r="28" spans="1:17" x14ac:dyDescent="0.25">
      <c r="E28" s="19"/>
      <c r="G28" s="19"/>
    </row>
  </sheetData>
  <mergeCells count="28">
    <mergeCell ref="L1:N1"/>
    <mergeCell ref="A24:N24"/>
    <mergeCell ref="K5:N5"/>
    <mergeCell ref="J7:J9"/>
    <mergeCell ref="L7:M7"/>
    <mergeCell ref="D7:E7"/>
    <mergeCell ref="F7:F9"/>
    <mergeCell ref="N7:N9"/>
    <mergeCell ref="A16:B16"/>
    <mergeCell ref="A23:B23"/>
    <mergeCell ref="A5:B9"/>
    <mergeCell ref="C5:F5"/>
    <mergeCell ref="A2:N2"/>
    <mergeCell ref="H7:I7"/>
    <mergeCell ref="A10:B10"/>
    <mergeCell ref="K6:K9"/>
    <mergeCell ref="L6:N6"/>
    <mergeCell ref="G5:J5"/>
    <mergeCell ref="C6:C9"/>
    <mergeCell ref="D8:D9"/>
    <mergeCell ref="I8:I9"/>
    <mergeCell ref="L8:L9"/>
    <mergeCell ref="M8:M9"/>
    <mergeCell ref="E8:E9"/>
    <mergeCell ref="H8:H9"/>
    <mergeCell ref="G6:G9"/>
    <mergeCell ref="H6:J6"/>
    <mergeCell ref="D6:F6"/>
  </mergeCells>
  <phoneticPr fontId="11" type="noConversion"/>
  <pageMargins left="3.937007874015748E-2" right="3.937007874015748E-2" top="0.19685039370078741" bottom="0.19685039370078741" header="0" footer="0"/>
  <pageSetup paperSize="9" scale="82"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85"/>
  <sheetViews>
    <sheetView topLeftCell="A11" zoomScale="115" zoomScaleNormal="115" workbookViewId="0">
      <selection activeCell="N35" sqref="N35"/>
    </sheetView>
  </sheetViews>
  <sheetFormatPr defaultRowHeight="12.75" x14ac:dyDescent="0.2"/>
  <cols>
    <col min="1" max="1" width="38" customWidth="1"/>
    <col min="2" max="2" width="14.85546875" customWidth="1"/>
    <col min="3" max="3" width="13.5703125" customWidth="1"/>
    <col min="4" max="4" width="11.140625" customWidth="1"/>
    <col min="5" max="5" width="13" customWidth="1"/>
    <col min="6" max="6" width="11" customWidth="1"/>
    <col min="7" max="7" width="13.140625" customWidth="1"/>
    <col min="8" max="8" width="11.140625" customWidth="1"/>
    <col min="9" max="9" width="10.85546875" customWidth="1"/>
    <col min="10" max="10" width="9.140625" customWidth="1"/>
    <col min="12" max="12" width="10.5703125" customWidth="1"/>
    <col min="13" max="13" width="12.140625" customWidth="1"/>
  </cols>
  <sheetData>
    <row r="1" spans="1:3" x14ac:dyDescent="0.2">
      <c r="B1" s="17" t="s">
        <v>791</v>
      </c>
      <c r="C1" s="17" t="s">
        <v>792</v>
      </c>
    </row>
    <row r="2" spans="1:3" x14ac:dyDescent="0.2">
      <c r="A2" s="17" t="s">
        <v>790</v>
      </c>
      <c r="B2">
        <v>91.6</v>
      </c>
      <c r="C2">
        <v>94.2</v>
      </c>
    </row>
    <row r="3" spans="1:3" x14ac:dyDescent="0.2">
      <c r="A3" s="17" t="s">
        <v>839</v>
      </c>
      <c r="B3">
        <v>95.8</v>
      </c>
      <c r="C3">
        <v>95.5</v>
      </c>
    </row>
    <row r="21" spans="1:3" ht="23.25" customHeight="1" x14ac:dyDescent="0.2">
      <c r="A21" s="381" t="str">
        <f>+'FINANSAVIMAS VISO '!A11</f>
        <v xml:space="preserve">Savivaldybės biudžetas </v>
      </c>
      <c r="B21" s="382">
        <f>+'FINANSAVIMAS VISO '!K11</f>
        <v>20595114.120000001</v>
      </c>
      <c r="C21" s="301">
        <f>+B21/1000</f>
        <v>20595.114120000002</v>
      </c>
    </row>
    <row r="22" spans="1:3" ht="25.5" x14ac:dyDescent="0.2">
      <c r="A22" s="381" t="str">
        <f>+'FINANSAVIMAS VISO '!A12</f>
        <v xml:space="preserve">Valstybės biudžeto specialiosios tikslinės dotacijos lėšos </v>
      </c>
      <c r="B22" s="382">
        <f>+'FINANSAVIMAS VISO '!K12</f>
        <v>15040350.880000001</v>
      </c>
      <c r="C22" s="301">
        <f t="shared" ref="C22:C31" si="0">+B22/1000</f>
        <v>15040.35088</v>
      </c>
    </row>
    <row r="23" spans="1:3" ht="25.5" x14ac:dyDescent="0.2">
      <c r="A23" s="381" t="str">
        <f>+'FINANSAVIMAS VISO '!A13</f>
        <v xml:space="preserve">Aplinkos apsaugos rėmimo specialiosios programos lėšos </v>
      </c>
      <c r="B23" s="382">
        <f>+'FINANSAVIMAS VISO '!K13</f>
        <v>314449</v>
      </c>
      <c r="C23" s="301">
        <f t="shared" si="0"/>
        <v>314.44900000000001</v>
      </c>
    </row>
    <row r="24" spans="1:3" x14ac:dyDescent="0.2">
      <c r="A24" s="381" t="str">
        <f>+'FINANSAVIMAS VISO '!A14</f>
        <v>Iš pajamų už suteiktas paslaugas lėšos</v>
      </c>
      <c r="B24" s="382">
        <f>+'FINANSAVIMAS VISO '!K14</f>
        <v>1182690.7799999998</v>
      </c>
      <c r="C24" s="301">
        <f t="shared" si="0"/>
        <v>1182.6907799999999</v>
      </c>
    </row>
    <row r="25" spans="1:3" x14ac:dyDescent="0.2">
      <c r="A25" s="381" t="str">
        <f>+'FINANSAVIMAS VISO '!A15</f>
        <v xml:space="preserve">Savivaldybės privatizavimo fondo lėšos </v>
      </c>
      <c r="B25" s="382">
        <f>+'FINANSAVIMAS VISO '!K15</f>
        <v>42143</v>
      </c>
      <c r="C25" s="301">
        <f t="shared" si="0"/>
        <v>42.143000000000001</v>
      </c>
    </row>
    <row r="26" spans="1:3" ht="16.5" customHeight="1" x14ac:dyDescent="0.2">
      <c r="A26" s="381" t="str">
        <f>+'FINANSAVIMAS VISO '!A17</f>
        <v xml:space="preserve">Europos Sąjungos lėšos, užsienio fondų lėšos </v>
      </c>
      <c r="B26" s="382">
        <f>+'FINANSAVIMAS VISO '!K17</f>
        <v>1211214.6953799813</v>
      </c>
      <c r="C26" s="301">
        <f t="shared" si="0"/>
        <v>1211.2146953799813</v>
      </c>
    </row>
    <row r="27" spans="1:3" x14ac:dyDescent="0.2">
      <c r="A27" s="381" t="str">
        <f>+'FINANSAVIMAS VISO '!A18</f>
        <v xml:space="preserve">Valstybės biudžeto lėšos </v>
      </c>
      <c r="B27" s="382">
        <f>+'FINANSAVIMAS VISO '!K18</f>
        <v>6216237</v>
      </c>
      <c r="C27" s="301">
        <f t="shared" si="0"/>
        <v>6216.2370000000001</v>
      </c>
    </row>
    <row r="28" spans="1:3" x14ac:dyDescent="0.2">
      <c r="A28" s="381" t="str">
        <f>+'FINANSAVIMAS VISO '!A19</f>
        <v xml:space="preserve">Skolintos lėšos </v>
      </c>
      <c r="B28" s="382">
        <f>+'FINANSAVIMAS VISO '!K19</f>
        <v>494514</v>
      </c>
      <c r="C28" s="301">
        <f t="shared" si="0"/>
        <v>494.51400000000001</v>
      </c>
    </row>
    <row r="29" spans="1:3" x14ac:dyDescent="0.2">
      <c r="A29" s="381" t="str">
        <f>+'FINANSAVIMAS VISO '!A20</f>
        <v xml:space="preserve">Kelių priežiūros ir plėtros programos lėšos </v>
      </c>
      <c r="B29" s="382">
        <f>+'FINANSAVIMAS VISO '!K20</f>
        <v>2426686</v>
      </c>
      <c r="C29" s="301">
        <f t="shared" si="0"/>
        <v>2426.6860000000001</v>
      </c>
    </row>
    <row r="30" spans="1:3" x14ac:dyDescent="0.2">
      <c r="A30" s="381" t="str">
        <f>+'FINANSAVIMAS VISO '!A21</f>
        <v xml:space="preserve">Privačios – investuotojų lėšos </v>
      </c>
      <c r="B30" s="382">
        <f>+'FINANSAVIMAS VISO '!K21</f>
        <v>102829</v>
      </c>
      <c r="C30" s="301">
        <f t="shared" si="0"/>
        <v>102.82899999999999</v>
      </c>
    </row>
    <row r="31" spans="1:3" x14ac:dyDescent="0.2">
      <c r="A31" s="381" t="str">
        <f>+'FINANSAVIMAS VISO '!A22</f>
        <v xml:space="preserve">Kiti finansavimo šaltiniai </v>
      </c>
      <c r="B31" s="382">
        <f>+'FINANSAVIMAS VISO '!K22</f>
        <v>43786</v>
      </c>
      <c r="C31" s="301">
        <f t="shared" si="0"/>
        <v>43.786000000000001</v>
      </c>
    </row>
    <row r="32" spans="1:3" x14ac:dyDescent="0.2">
      <c r="A32" s="381"/>
      <c r="B32" s="381"/>
      <c r="C32" s="309">
        <f>SUM(C21:C31)</f>
        <v>47670.014475379983</v>
      </c>
    </row>
    <row r="33" spans="1:10" ht="13.5" thickBot="1" x14ac:dyDescent="0.25"/>
    <row r="34" spans="1:10" ht="77.25" thickBot="1" x14ac:dyDescent="0.25">
      <c r="A34" s="302" t="s">
        <v>793</v>
      </c>
      <c r="B34" s="303" t="s">
        <v>808</v>
      </c>
      <c r="C34" s="303" t="s">
        <v>809</v>
      </c>
      <c r="D34" s="303" t="s">
        <v>794</v>
      </c>
      <c r="E34" s="372" t="s">
        <v>795</v>
      </c>
      <c r="F34" s="375" t="s">
        <v>868</v>
      </c>
      <c r="G34" s="797" t="s">
        <v>867</v>
      </c>
      <c r="H34" s="797"/>
    </row>
    <row r="35" spans="1:10" ht="13.5" thickBot="1" x14ac:dyDescent="0.25">
      <c r="A35" s="304" t="s">
        <v>796</v>
      </c>
      <c r="B35" s="306">
        <f>+Svietimas!H9</f>
        <v>19355748.109999999</v>
      </c>
      <c r="C35" s="306">
        <f>+Svietimas!L9</f>
        <v>19448553.559999999</v>
      </c>
      <c r="D35" s="308">
        <f>+(C35*100)/B35</f>
        <v>100.47947229666649</v>
      </c>
      <c r="E35" s="373">
        <f>+D35-100</f>
        <v>0.47947229666648639</v>
      </c>
      <c r="F35" s="132">
        <f>+(C35*100)/$C$46</f>
        <v>40.798295897402227</v>
      </c>
      <c r="G35" s="376">
        <f>+Svietimas!L66</f>
        <v>988261</v>
      </c>
      <c r="H35" s="132">
        <f>+(G35*100)/$G$46</f>
        <v>14.042529440284882</v>
      </c>
      <c r="I35" s="312">
        <v>40.754960742738177</v>
      </c>
      <c r="J35" s="312">
        <f>+I35/100</f>
        <v>0.40754960742738178</v>
      </c>
    </row>
    <row r="36" spans="1:10" ht="13.5" thickBot="1" x14ac:dyDescent="0.25">
      <c r="A36" s="304" t="s">
        <v>797</v>
      </c>
      <c r="B36" s="306">
        <f>+Sveikata!H10</f>
        <v>775065</v>
      </c>
      <c r="C36" s="306">
        <f>+Sveikata!L10</f>
        <v>763471.78</v>
      </c>
      <c r="D36" s="308">
        <f t="shared" ref="D36:D46" si="1">+(C36*100)/B36</f>
        <v>98.50422609716604</v>
      </c>
      <c r="E36" s="373">
        <f t="shared" ref="E36:E46" si="2">+D36-100</f>
        <v>-1.4957739028339603</v>
      </c>
      <c r="F36" s="132">
        <f t="shared" ref="F36:F46" si="3">+(C36*100)/$C$46</f>
        <v>1.6015765642242641</v>
      </c>
      <c r="G36" s="376">
        <f>+Sveikata!L49</f>
        <v>338373</v>
      </c>
      <c r="H36" s="132">
        <f t="shared" ref="H36:H46" si="4">+(G36*100)/$G$46</f>
        <v>4.8080545668578605</v>
      </c>
      <c r="I36" s="312">
        <v>1.5998754008155887</v>
      </c>
      <c r="J36" s="312">
        <f t="shared" ref="J36:J46" si="5">+I36/100</f>
        <v>1.5998754008155886E-2</v>
      </c>
    </row>
    <row r="37" spans="1:10" ht="13.5" thickBot="1" x14ac:dyDescent="0.25">
      <c r="A37" s="304" t="s">
        <v>798</v>
      </c>
      <c r="B37" s="306">
        <f>+Socialinis!H10</f>
        <v>14036805.695379982</v>
      </c>
      <c r="C37" s="306">
        <f>+Socialinis!L10</f>
        <v>11874659.695379982</v>
      </c>
      <c r="D37" s="308">
        <f t="shared" si="1"/>
        <v>84.596595216020972</v>
      </c>
      <c r="E37" s="373">
        <f t="shared" si="2"/>
        <v>-15.403404783979028</v>
      </c>
      <c r="F37" s="132">
        <f t="shared" si="3"/>
        <v>24.910123955411969</v>
      </c>
      <c r="G37" s="376">
        <f>+Socialinis!L66</f>
        <v>158086.69537998142</v>
      </c>
      <c r="H37" s="132">
        <f t="shared" si="4"/>
        <v>2.2463064655903016</v>
      </c>
      <c r="I37" s="312">
        <v>24.883664907293319</v>
      </c>
      <c r="J37" s="312">
        <f t="shared" si="5"/>
        <v>0.24883664907293318</v>
      </c>
    </row>
    <row r="38" spans="1:10" ht="13.5" thickBot="1" x14ac:dyDescent="0.25">
      <c r="A38" s="304" t="s">
        <v>799</v>
      </c>
      <c r="B38" s="306">
        <f>+Sportas!H9</f>
        <v>610527</v>
      </c>
      <c r="C38" s="306">
        <f>+Sportas!L9</f>
        <v>384596</v>
      </c>
      <c r="D38" s="308">
        <f t="shared" si="1"/>
        <v>62.99410181695486</v>
      </c>
      <c r="E38" s="373">
        <f t="shared" si="2"/>
        <v>-37.00589818304514</v>
      </c>
      <c r="F38" s="132">
        <f t="shared" si="3"/>
        <v>0.80678809149225528</v>
      </c>
      <c r="G38" s="376">
        <f>+Sportas!L35</f>
        <v>174236</v>
      </c>
      <c r="H38" s="132">
        <f t="shared" si="4"/>
        <v>2.4757773093924342</v>
      </c>
      <c r="I38" s="312">
        <v>0.80593113690734208</v>
      </c>
      <c r="J38" s="312">
        <f t="shared" si="5"/>
        <v>8.0593113690734207E-3</v>
      </c>
    </row>
    <row r="39" spans="1:10" ht="13.5" thickBot="1" x14ac:dyDescent="0.25">
      <c r="A39" s="304" t="s">
        <v>800</v>
      </c>
      <c r="B39" s="306">
        <f>+Kultura!H9</f>
        <v>2477962.705282669</v>
      </c>
      <c r="C39" s="306">
        <f>+Kultura!L9</f>
        <v>2432792.54</v>
      </c>
      <c r="D39" s="308">
        <f t="shared" si="1"/>
        <v>98.177124894318524</v>
      </c>
      <c r="E39" s="373">
        <f t="shared" si="2"/>
        <v>-1.8228751056814758</v>
      </c>
      <c r="F39" s="132">
        <f t="shared" si="3"/>
        <v>5.1034021423602853</v>
      </c>
      <c r="G39" s="376">
        <f>+Kultura!L67</f>
        <v>701199</v>
      </c>
      <c r="H39" s="132">
        <f t="shared" si="4"/>
        <v>9.9635699486252296</v>
      </c>
      <c r="I39" s="312">
        <v>5.0979814080799084</v>
      </c>
      <c r="J39" s="312">
        <f t="shared" si="5"/>
        <v>5.0979814080799081E-2</v>
      </c>
    </row>
    <row r="40" spans="1:10" ht="26.25" thickBot="1" x14ac:dyDescent="0.25">
      <c r="A40" s="304" t="s">
        <v>801</v>
      </c>
      <c r="B40" s="306">
        <f>+Turizmas!H10</f>
        <v>494597.64133456908</v>
      </c>
      <c r="C40" s="306">
        <f>+Turizmas!L10</f>
        <v>338458</v>
      </c>
      <c r="D40" s="308">
        <f t="shared" si="1"/>
        <v>68.430977367126403</v>
      </c>
      <c r="E40" s="373">
        <f t="shared" si="2"/>
        <v>-31.569022632873597</v>
      </c>
      <c r="F40" s="132">
        <f t="shared" si="3"/>
        <v>0.71000188215760374</v>
      </c>
      <c r="G40" s="376">
        <f>+Turizmas!L45</f>
        <v>281300</v>
      </c>
      <c r="H40" s="132">
        <f t="shared" si="4"/>
        <v>3.9970853160775719</v>
      </c>
      <c r="I40" s="312">
        <v>0.70924773199769409</v>
      </c>
      <c r="J40" s="312">
        <f t="shared" si="5"/>
        <v>7.0924773199769406E-3</v>
      </c>
    </row>
    <row r="41" spans="1:10" ht="13.5" thickBot="1" x14ac:dyDescent="0.25">
      <c r="A41" s="304" t="s">
        <v>802</v>
      </c>
      <c r="B41" s="306">
        <f>+Infrastruktura1!H9</f>
        <v>3830354.2900834102</v>
      </c>
      <c r="C41" s="306">
        <f>+Infrastruktura1!L9</f>
        <v>3907566.42</v>
      </c>
      <c r="D41" s="308">
        <f t="shared" si="1"/>
        <v>102.01579603527767</v>
      </c>
      <c r="E41" s="373">
        <f t="shared" si="2"/>
        <v>2.015796035277674</v>
      </c>
      <c r="F41" s="132">
        <f t="shared" si="3"/>
        <v>8.1971160760148951</v>
      </c>
      <c r="G41" s="376">
        <f>+Infrastruktura1!L116</f>
        <v>3907566.42</v>
      </c>
      <c r="H41" s="132">
        <f t="shared" si="4"/>
        <v>55.523911692071827</v>
      </c>
      <c r="I41" s="312">
        <v>8.2946273099021095</v>
      </c>
      <c r="J41" s="312">
        <f t="shared" si="5"/>
        <v>8.2946273099021098E-2</v>
      </c>
    </row>
    <row r="42" spans="1:10" ht="13.5" thickBot="1" x14ac:dyDescent="0.25">
      <c r="A42" s="304" t="s">
        <v>803</v>
      </c>
      <c r="B42" s="306">
        <f>+Aplinkosauga!H10</f>
        <v>2236547</v>
      </c>
      <c r="C42" s="306">
        <f>+Aplinkosauga!L10</f>
        <v>2116001.2199999997</v>
      </c>
      <c r="D42" s="308">
        <f t="shared" si="1"/>
        <v>94.610183465851591</v>
      </c>
      <c r="E42" s="373">
        <f t="shared" si="2"/>
        <v>-5.3898165341484088</v>
      </c>
      <c r="F42" s="132">
        <f t="shared" si="3"/>
        <v>4.4388516414083448</v>
      </c>
      <c r="G42" s="376">
        <f>+Aplinkosauga!L14+Aplinkosauga!L15+Aplinkosauga!L37</f>
        <v>156076</v>
      </c>
      <c r="H42" s="132">
        <f t="shared" si="4"/>
        <v>2.2177358257807431</v>
      </c>
      <c r="I42" s="312">
        <v>4.4341367797166962</v>
      </c>
      <c r="J42" s="312">
        <f t="shared" si="5"/>
        <v>4.4341367797166964E-2</v>
      </c>
    </row>
    <row r="43" spans="1:10" ht="13.5" thickBot="1" x14ac:dyDescent="0.25">
      <c r="A43" s="304" t="s">
        <v>804</v>
      </c>
      <c r="B43" s="306">
        <f>+'Žemės ūkis'!H10</f>
        <v>515524</v>
      </c>
      <c r="C43" s="306">
        <f>+'Žemės ūkis'!L10</f>
        <v>513200</v>
      </c>
      <c r="D43" s="308">
        <f t="shared" si="1"/>
        <v>99.549196545650645</v>
      </c>
      <c r="E43" s="373">
        <f t="shared" si="2"/>
        <v>-0.45080345434935509</v>
      </c>
      <c r="F43" s="132">
        <f t="shared" si="3"/>
        <v>1.076567745254307</v>
      </c>
      <c r="G43" s="376">
        <f>+'Žemės ūkis'!L28</f>
        <v>332530</v>
      </c>
      <c r="H43" s="132">
        <f t="shared" si="4"/>
        <v>4.7250294353191427</v>
      </c>
      <c r="I43" s="312">
        <v>1.0754242359796979</v>
      </c>
      <c r="J43" s="312">
        <f t="shared" si="5"/>
        <v>1.0754242359796979E-2</v>
      </c>
    </row>
    <row r="44" spans="1:10" ht="13.5" thickBot="1" x14ac:dyDescent="0.25">
      <c r="A44" s="304" t="s">
        <v>805</v>
      </c>
      <c r="B44" s="306">
        <f>+Verslas!H9</f>
        <v>157842.20667284523</v>
      </c>
      <c r="C44" s="306">
        <f>+Verslas!L9</f>
        <v>108291</v>
      </c>
      <c r="D44" s="308">
        <f t="shared" si="1"/>
        <v>68.607124977954399</v>
      </c>
      <c r="E44" s="373">
        <f t="shared" si="2"/>
        <v>-31.392875022045601</v>
      </c>
      <c r="F44" s="132">
        <f t="shared" si="3"/>
        <v>0.22716796122629415</v>
      </c>
      <c r="G44" s="133">
        <v>0</v>
      </c>
      <c r="H44" s="132">
        <f t="shared" si="4"/>
        <v>0</v>
      </c>
      <c r="I44" s="312">
        <v>0.22692666784582516</v>
      </c>
      <c r="J44" s="312">
        <f t="shared" si="5"/>
        <v>2.2692666784582516E-3</v>
      </c>
    </row>
    <row r="45" spans="1:10" ht="13.5" thickBot="1" x14ac:dyDescent="0.25">
      <c r="A45" s="304" t="s">
        <v>806</v>
      </c>
      <c r="B45" s="306">
        <f>+Valdymas!H9</f>
        <v>5443018.4340500459</v>
      </c>
      <c r="C45" s="306">
        <f>+Valdymas!L9</f>
        <v>5782424.2599999998</v>
      </c>
      <c r="D45" s="308">
        <f t="shared" si="1"/>
        <v>106.2356177930011</v>
      </c>
      <c r="E45" s="373">
        <f t="shared" si="2"/>
        <v>6.2356177930010972</v>
      </c>
      <c r="F45" s="132">
        <f t="shared" si="3"/>
        <v>12.130108043047553</v>
      </c>
      <c r="G45" s="133">
        <v>0</v>
      </c>
      <c r="H45" s="132">
        <f t="shared" si="4"/>
        <v>0</v>
      </c>
      <c r="I45" s="312">
        <v>12.117223678723636</v>
      </c>
      <c r="J45" s="312">
        <f t="shared" si="5"/>
        <v>0.12117223678723636</v>
      </c>
    </row>
    <row r="46" spans="1:10" ht="18" customHeight="1" thickBot="1" x14ac:dyDescent="0.25">
      <c r="A46" s="305" t="s">
        <v>807</v>
      </c>
      <c r="B46" s="307">
        <f>SUM(B35:B45)</f>
        <v>49933992.082803518</v>
      </c>
      <c r="C46" s="307">
        <f>SUM(C35:C45)</f>
        <v>47670014.475379981</v>
      </c>
      <c r="D46" s="310">
        <f t="shared" si="1"/>
        <v>95.46605926546134</v>
      </c>
      <c r="E46" s="374">
        <f t="shared" si="2"/>
        <v>-4.5339407345386604</v>
      </c>
      <c r="F46" s="132">
        <f t="shared" si="3"/>
        <v>100</v>
      </c>
      <c r="G46" s="376">
        <f>SUM(G35:G45)</f>
        <v>7037628.1153799817</v>
      </c>
      <c r="H46" s="132">
        <f t="shared" si="4"/>
        <v>100</v>
      </c>
      <c r="I46" s="312">
        <v>100</v>
      </c>
      <c r="J46" s="312">
        <f t="shared" si="5"/>
        <v>1</v>
      </c>
    </row>
    <row r="47" spans="1:10" x14ac:dyDescent="0.2">
      <c r="C47" s="311">
        <f>+(G46*100)/C46</f>
        <v>14.763217911365832</v>
      </c>
    </row>
    <row r="71" spans="1:14" x14ac:dyDescent="0.2">
      <c r="A71" s="2"/>
      <c r="B71" s="2">
        <v>1</v>
      </c>
      <c r="C71" s="2">
        <v>2</v>
      </c>
      <c r="D71" s="2">
        <v>3</v>
      </c>
      <c r="E71" s="2">
        <v>4</v>
      </c>
      <c r="F71" s="2">
        <v>5</v>
      </c>
      <c r="G71" s="2">
        <v>6</v>
      </c>
      <c r="H71" s="2">
        <v>7</v>
      </c>
      <c r="I71" s="2">
        <v>8</v>
      </c>
      <c r="J71" s="2">
        <v>9</v>
      </c>
      <c r="K71" s="2">
        <v>10</v>
      </c>
      <c r="L71" s="2">
        <v>11</v>
      </c>
    </row>
    <row r="72" spans="1:14" x14ac:dyDescent="0.2">
      <c r="A72" s="313" t="s">
        <v>107</v>
      </c>
      <c r="B72" s="314">
        <f>+Svietimas!L69</f>
        <v>19100256.560000002</v>
      </c>
      <c r="C72" s="314">
        <f>+Sveikata!L52</f>
        <v>700237.78</v>
      </c>
      <c r="D72" s="314">
        <f>+Socialinis!L69</f>
        <v>5886251</v>
      </c>
      <c r="E72" s="314">
        <f>+Sportas!L38</f>
        <v>383996</v>
      </c>
      <c r="F72" s="314">
        <f>+Kultura!L71</f>
        <v>2160309.54</v>
      </c>
      <c r="G72" s="314">
        <f>+Turizmas!L48</f>
        <v>100901</v>
      </c>
      <c r="H72" s="314">
        <f>+Infrastruktura1!L118</f>
        <v>591071.41999999993</v>
      </c>
      <c r="I72" s="314">
        <f>+Aplinkosauga!L41</f>
        <v>2045001.22</v>
      </c>
      <c r="J72" s="314">
        <f>+'Žemės ūkis'!L32</f>
        <v>513200</v>
      </c>
      <c r="K72" s="314">
        <f>+Verslas!L29</f>
        <v>14481</v>
      </c>
      <c r="L72" s="314">
        <f>+Valdymas!L73</f>
        <v>5679042.2599999998</v>
      </c>
      <c r="M72" s="317">
        <f>SUM(B72:L72)</f>
        <v>37174747.780000001</v>
      </c>
    </row>
    <row r="73" spans="1:14" x14ac:dyDescent="0.2">
      <c r="A73" s="5" t="s">
        <v>810</v>
      </c>
      <c r="B73" s="89">
        <f>+Svietimas!L70</f>
        <v>7038474.4500000002</v>
      </c>
      <c r="C73" s="89">
        <f>+Sveikata!L53</f>
        <v>153806.78</v>
      </c>
      <c r="D73" s="89">
        <f>+Socialinis!L70</f>
        <v>4265603</v>
      </c>
      <c r="E73" s="89">
        <f>+Sportas!L39</f>
        <v>231102</v>
      </c>
      <c r="F73" s="89">
        <f>+Kultura!L72</f>
        <v>1666583.54</v>
      </c>
      <c r="G73" s="89">
        <f>+Turizmas!L49</f>
        <v>98005</v>
      </c>
      <c r="H73" s="89">
        <f>+Infrastruktura1!L119</f>
        <v>517239.42</v>
      </c>
      <c r="I73" s="89">
        <f>+Aplinkosauga!L42</f>
        <v>1832175.22</v>
      </c>
      <c r="J73" s="89">
        <f>+'Žemės ūkis'!L33</f>
        <v>0</v>
      </c>
      <c r="K73" s="89">
        <f>+Verslas!L30</f>
        <v>14481</v>
      </c>
      <c r="L73" s="89">
        <f>+Valdymas!L74</f>
        <v>4777643.71</v>
      </c>
      <c r="M73" s="318">
        <f t="shared" ref="M73:M85" si="6">SUM(B73:L73)</f>
        <v>20595114.120000001</v>
      </c>
      <c r="N73" s="380">
        <f>+(M73*100)/$M$85</f>
        <v>43.203498775182268</v>
      </c>
    </row>
    <row r="74" spans="1:14" ht="12.75" customHeight="1" x14ac:dyDescent="0.2">
      <c r="A74" s="5" t="s">
        <v>811</v>
      </c>
      <c r="B74" s="89">
        <f>+Svietimas!L71</f>
        <v>11336058.33</v>
      </c>
      <c r="C74" s="89">
        <f>+Sveikata!L54</f>
        <v>470381</v>
      </c>
      <c r="D74" s="89">
        <f>+Socialinis!L71</f>
        <v>1243337</v>
      </c>
      <c r="E74" s="89">
        <f>+Sportas!L40</f>
        <v>152894</v>
      </c>
      <c r="F74" s="89">
        <f>+Kultura!L73</f>
        <v>457628</v>
      </c>
      <c r="G74" s="89">
        <f>+Turizmas!L50</f>
        <v>0</v>
      </c>
      <c r="H74" s="89">
        <f>+Infrastruktura1!L120</f>
        <v>0</v>
      </c>
      <c r="I74" s="89">
        <f>+Aplinkosauga!L43</f>
        <v>0</v>
      </c>
      <c r="J74" s="89">
        <f>+'Žemės ūkis'!L34</f>
        <v>513200</v>
      </c>
      <c r="K74" s="89">
        <f>+Verslas!L31</f>
        <v>0</v>
      </c>
      <c r="L74" s="89">
        <f>+Valdymas!L75</f>
        <v>866852.55</v>
      </c>
      <c r="M74" s="318">
        <f t="shared" si="6"/>
        <v>15040350.880000001</v>
      </c>
      <c r="N74" s="309">
        <f t="shared" ref="N74:N85" si="7">+(M74*100)/$M$85</f>
        <v>31.550967721580733</v>
      </c>
    </row>
    <row r="75" spans="1:14" ht="12" customHeight="1" x14ac:dyDescent="0.2">
      <c r="A75" s="5" t="s">
        <v>812</v>
      </c>
      <c r="B75" s="89">
        <f>+Svietimas!L72</f>
        <v>0</v>
      </c>
      <c r="C75" s="89">
        <f>+Sveikata!L55</f>
        <v>64951</v>
      </c>
      <c r="D75" s="89">
        <f>+Socialinis!L72</f>
        <v>0</v>
      </c>
      <c r="E75" s="89">
        <f>+Sportas!L41</f>
        <v>0</v>
      </c>
      <c r="F75" s="89">
        <f>+Kultura!L74</f>
        <v>0</v>
      </c>
      <c r="G75" s="89">
        <f>+Turizmas!L51</f>
        <v>0</v>
      </c>
      <c r="H75" s="89">
        <f>+Infrastruktura1!L121</f>
        <v>40377</v>
      </c>
      <c r="I75" s="89">
        <f>+Aplinkosauga!L44</f>
        <v>209121</v>
      </c>
      <c r="J75" s="89">
        <f>+'Žemės ūkis'!L35</f>
        <v>0</v>
      </c>
      <c r="K75" s="89">
        <f>+Verslas!L32</f>
        <v>0</v>
      </c>
      <c r="L75" s="89">
        <f>+Valdymas!L76</f>
        <v>0</v>
      </c>
      <c r="M75" s="318">
        <f t="shared" si="6"/>
        <v>314449</v>
      </c>
      <c r="N75" s="309">
        <f t="shared" si="7"/>
        <v>0.65963688801144105</v>
      </c>
    </row>
    <row r="76" spans="1:14" x14ac:dyDescent="0.2">
      <c r="A76" s="5" t="s">
        <v>813</v>
      </c>
      <c r="B76" s="89">
        <f>+Svietimas!L73</f>
        <v>725723.77999999991</v>
      </c>
      <c r="C76" s="89">
        <f>+Sveikata!L56</f>
        <v>11099</v>
      </c>
      <c r="D76" s="89">
        <f>+Socialinis!L73</f>
        <v>371519</v>
      </c>
      <c r="E76" s="89">
        <f>+Sportas!L42</f>
        <v>0</v>
      </c>
      <c r="F76" s="89">
        <f>+Kultura!L75</f>
        <v>36098</v>
      </c>
      <c r="G76" s="89">
        <f>+Turizmas!L52</f>
        <v>0</v>
      </c>
      <c r="H76" s="89">
        <f>+Infrastruktura1!L122</f>
        <v>0</v>
      </c>
      <c r="I76" s="89">
        <f>+Aplinkosauga!L45</f>
        <v>3705</v>
      </c>
      <c r="J76" s="89">
        <f>+'Žemės ūkis'!L36</f>
        <v>0</v>
      </c>
      <c r="K76" s="89">
        <f>+Verslas!L33</f>
        <v>0</v>
      </c>
      <c r="L76" s="89">
        <f>+Valdymas!L77</f>
        <v>34546</v>
      </c>
      <c r="M76" s="318">
        <f t="shared" si="6"/>
        <v>1182690.7799999998</v>
      </c>
      <c r="N76" s="309">
        <f t="shared" si="7"/>
        <v>2.4809952189354196</v>
      </c>
    </row>
    <row r="77" spans="1:14" x14ac:dyDescent="0.2">
      <c r="A77" s="5" t="s">
        <v>814</v>
      </c>
      <c r="B77" s="89">
        <f>+Svietimas!L74</f>
        <v>0</v>
      </c>
      <c r="C77" s="89">
        <f>+Sveikata!L57</f>
        <v>0</v>
      </c>
      <c r="D77" s="89">
        <f>+Socialinis!L74</f>
        <v>5792</v>
      </c>
      <c r="E77" s="89">
        <f>+Sportas!L43</f>
        <v>0</v>
      </c>
      <c r="F77" s="89">
        <f>+Kultura!L76</f>
        <v>0</v>
      </c>
      <c r="G77" s="89">
        <f>+Turizmas!L53</f>
        <v>2896</v>
      </c>
      <c r="H77" s="89">
        <f>+Infrastruktura1!L123</f>
        <v>33455</v>
      </c>
      <c r="I77" s="89">
        <f>+Aplinkosauga!L46</f>
        <v>0</v>
      </c>
      <c r="J77" s="89">
        <f>+'Žemės ūkis'!L37</f>
        <v>0</v>
      </c>
      <c r="K77" s="89">
        <f>+Verslas!L34</f>
        <v>0</v>
      </c>
      <c r="L77" s="89">
        <f>+Valdymas!L78</f>
        <v>0</v>
      </c>
      <c r="M77" s="318">
        <f t="shared" si="6"/>
        <v>42143</v>
      </c>
      <c r="N77" s="309">
        <f t="shared" si="7"/>
        <v>8.8405679049595204E-2</v>
      </c>
    </row>
    <row r="78" spans="1:14" x14ac:dyDescent="0.2">
      <c r="A78" s="313" t="s">
        <v>106</v>
      </c>
      <c r="B78" s="314">
        <f>+Svietimas!L75</f>
        <v>348297</v>
      </c>
      <c r="C78" s="314">
        <f>+Sveikata!L58</f>
        <v>63234</v>
      </c>
      <c r="D78" s="314">
        <f>+Socialinis!L75</f>
        <v>5988408.6953799818</v>
      </c>
      <c r="E78" s="314">
        <f>+Sportas!L44</f>
        <v>600</v>
      </c>
      <c r="F78" s="314">
        <f>+Kultura!L77</f>
        <v>272483</v>
      </c>
      <c r="G78" s="314">
        <f>+Turizmas!L54</f>
        <v>237557</v>
      </c>
      <c r="H78" s="314">
        <f>+Infrastruktura1!L124</f>
        <v>3316495</v>
      </c>
      <c r="I78" s="314">
        <f>+Aplinkosauga!L47</f>
        <v>71000</v>
      </c>
      <c r="J78" s="314">
        <f>+'Žemės ūkis'!L38</f>
        <v>0</v>
      </c>
      <c r="K78" s="314">
        <f>+Verslas!L35</f>
        <v>93810</v>
      </c>
      <c r="L78" s="314">
        <f>+Valdymas!L79</f>
        <v>103382</v>
      </c>
      <c r="M78" s="317">
        <f t="shared" si="6"/>
        <v>10495266.695379982</v>
      </c>
      <c r="N78" s="309"/>
    </row>
    <row r="79" spans="1:14" x14ac:dyDescent="0.2">
      <c r="A79" s="5" t="s">
        <v>815</v>
      </c>
      <c r="B79" s="89">
        <f>+Svietimas!L76</f>
        <v>74659</v>
      </c>
      <c r="C79" s="89">
        <f>+Sveikata!L59</f>
        <v>0</v>
      </c>
      <c r="D79" s="89">
        <f>+Socialinis!L76</f>
        <v>102413.69537998142</v>
      </c>
      <c r="E79" s="89">
        <f>+Sportas!L45</f>
        <v>0</v>
      </c>
      <c r="F79" s="89">
        <f>+Kultura!L78</f>
        <v>166891</v>
      </c>
      <c r="G79" s="89">
        <f>+Turizmas!L55</f>
        <v>33550</v>
      </c>
      <c r="H79" s="89">
        <f>+Infrastruktura1!L125</f>
        <v>659319</v>
      </c>
      <c r="I79" s="89">
        <f>+Aplinkosauga!L48</f>
        <v>71000</v>
      </c>
      <c r="J79" s="89">
        <f>+'Žemės ūkis'!L39</f>
        <v>0</v>
      </c>
      <c r="K79" s="89">
        <f>+Verslas!L36</f>
        <v>0</v>
      </c>
      <c r="L79" s="89">
        <f>+Valdymas!L80</f>
        <v>103382</v>
      </c>
      <c r="M79" s="318">
        <f t="shared" si="6"/>
        <v>1211214.6953799813</v>
      </c>
      <c r="N79" s="309">
        <f t="shared" si="7"/>
        <v>2.5408313983322461</v>
      </c>
    </row>
    <row r="80" spans="1:14" x14ac:dyDescent="0.2">
      <c r="A80" s="5" t="s">
        <v>816</v>
      </c>
      <c r="B80" s="89">
        <f>+Svietimas!L77</f>
        <v>200423</v>
      </c>
      <c r="C80" s="89">
        <f>+Sveikata!L60</f>
        <v>14481</v>
      </c>
      <c r="D80" s="89">
        <f>+Socialinis!L77</f>
        <v>5875228</v>
      </c>
      <c r="E80" s="89">
        <f>+Sportas!L46</f>
        <v>600</v>
      </c>
      <c r="F80" s="89">
        <f>+Kultura!L79</f>
        <v>75896</v>
      </c>
      <c r="G80" s="89">
        <f>+Turizmas!L56</f>
        <v>49609</v>
      </c>
      <c r="H80" s="89">
        <f>+Infrastruktura1!L126</f>
        <v>0</v>
      </c>
      <c r="I80" s="89">
        <f>+Aplinkosauga!L49</f>
        <v>0</v>
      </c>
      <c r="J80" s="89">
        <f>+'Žemės ūkis'!L40</f>
        <v>0</v>
      </c>
      <c r="K80" s="89">
        <f>+Verslas!L37</f>
        <v>0</v>
      </c>
      <c r="L80" s="89">
        <f>+Valdymas!L81</f>
        <v>0</v>
      </c>
      <c r="M80" s="318">
        <f t="shared" si="6"/>
        <v>6216237</v>
      </c>
      <c r="N80" s="309">
        <f t="shared" si="7"/>
        <v>13.040140785378794</v>
      </c>
    </row>
    <row r="81" spans="1:14" x14ac:dyDescent="0.2">
      <c r="A81" s="5" t="s">
        <v>817</v>
      </c>
      <c r="B81" s="89">
        <f>+Svietimas!L78</f>
        <v>73215</v>
      </c>
      <c r="C81" s="89">
        <f>+Sveikata!L61</f>
        <v>48753</v>
      </c>
      <c r="D81" s="89">
        <f>+Socialinis!L78</f>
        <v>10767</v>
      </c>
      <c r="E81" s="89">
        <f>+Sportas!L47</f>
        <v>0</v>
      </c>
      <c r="F81" s="89">
        <f>+Kultura!L80</f>
        <v>29696</v>
      </c>
      <c r="G81" s="89">
        <f>+Turizmas!L57</f>
        <v>14360</v>
      </c>
      <c r="H81" s="89">
        <f>+Infrastruktura1!L127</f>
        <v>317723</v>
      </c>
      <c r="I81" s="89">
        <f>+Aplinkosauga!L50</f>
        <v>0</v>
      </c>
      <c r="J81" s="89">
        <f>+'Žemės ūkis'!L41</f>
        <v>0</v>
      </c>
      <c r="K81" s="89">
        <f>+Verslas!L38</f>
        <v>0</v>
      </c>
      <c r="L81" s="89">
        <f>+Valdymas!L82</f>
        <v>0</v>
      </c>
      <c r="M81" s="318">
        <f t="shared" si="6"/>
        <v>494514</v>
      </c>
      <c r="N81" s="309">
        <f t="shared" si="7"/>
        <v>1.037369099720749</v>
      </c>
    </row>
    <row r="82" spans="1:14" x14ac:dyDescent="0.2">
      <c r="A82" s="5" t="s">
        <v>818</v>
      </c>
      <c r="B82" s="89">
        <f>+Svietimas!L79</f>
        <v>0</v>
      </c>
      <c r="C82" s="89">
        <f>+Sveikata!L62</f>
        <v>0</v>
      </c>
      <c r="D82" s="89">
        <f>+Socialinis!L79</f>
        <v>0</v>
      </c>
      <c r="E82" s="89">
        <f>+Sportas!L48</f>
        <v>0</v>
      </c>
      <c r="F82" s="89">
        <f>+Kultura!L81</f>
        <v>0</v>
      </c>
      <c r="G82" s="89">
        <f>+Turizmas!L58</f>
        <v>131825</v>
      </c>
      <c r="H82" s="89">
        <f>+Infrastruktura1!L128</f>
        <v>2294861</v>
      </c>
      <c r="I82" s="89">
        <f>+Aplinkosauga!L51</f>
        <v>0</v>
      </c>
      <c r="J82" s="89">
        <f>+'Žemės ūkis'!L42</f>
        <v>0</v>
      </c>
      <c r="K82" s="89">
        <f>+Verslas!L39</f>
        <v>0</v>
      </c>
      <c r="L82" s="89">
        <f>+Valdymas!L83</f>
        <v>0</v>
      </c>
      <c r="M82" s="318">
        <f t="shared" si="6"/>
        <v>2426686</v>
      </c>
      <c r="N82" s="309">
        <f t="shared" si="7"/>
        <v>5.0905921189793322</v>
      </c>
    </row>
    <row r="83" spans="1:14" x14ac:dyDescent="0.2">
      <c r="A83" s="5" t="s">
        <v>819</v>
      </c>
      <c r="B83" s="89">
        <f>+Svietimas!L80</f>
        <v>0</v>
      </c>
      <c r="C83" s="89">
        <f>+Sveikata!L63</f>
        <v>0</v>
      </c>
      <c r="D83" s="89">
        <f>+Socialinis!L80</f>
        <v>0</v>
      </c>
      <c r="E83" s="89">
        <f>+Sportas!L49</f>
        <v>0</v>
      </c>
      <c r="F83" s="89">
        <f>+Kultura!L82</f>
        <v>0</v>
      </c>
      <c r="G83" s="89">
        <f>+Turizmas!L59</f>
        <v>8213</v>
      </c>
      <c r="H83" s="89">
        <f>+Infrastruktura1!L129</f>
        <v>44592</v>
      </c>
      <c r="I83" s="89">
        <f>+Aplinkosauga!L52</f>
        <v>0</v>
      </c>
      <c r="J83" s="89">
        <f>+'Žemės ūkis'!L43</f>
        <v>0</v>
      </c>
      <c r="K83" s="89">
        <f>+Verslas!L40</f>
        <v>50024</v>
      </c>
      <c r="L83" s="89">
        <f>+Valdymas!L84</f>
        <v>0</v>
      </c>
      <c r="M83" s="379">
        <f t="shared" si="6"/>
        <v>102829</v>
      </c>
      <c r="N83" s="380">
        <f t="shared" si="7"/>
        <v>0.21571002470139347</v>
      </c>
    </row>
    <row r="84" spans="1:14" x14ac:dyDescent="0.2">
      <c r="A84" s="5" t="s">
        <v>820</v>
      </c>
      <c r="B84" s="89">
        <f>+Svietimas!L81</f>
        <v>0</v>
      </c>
      <c r="C84" s="89">
        <f>+Sveikata!L64</f>
        <v>0</v>
      </c>
      <c r="D84" s="89">
        <f>+Socialinis!L81</f>
        <v>0</v>
      </c>
      <c r="E84" s="89">
        <f>+Sportas!L50</f>
        <v>0</v>
      </c>
      <c r="F84" s="89">
        <f>+Kultura!L83</f>
        <v>0</v>
      </c>
      <c r="G84" s="89">
        <f>+Turizmas!L60</f>
        <v>0</v>
      </c>
      <c r="H84" s="89">
        <f>+Infrastruktura1!L130</f>
        <v>0</v>
      </c>
      <c r="I84" s="89">
        <f>+Aplinkosauga!L53</f>
        <v>0</v>
      </c>
      <c r="J84" s="89">
        <f>+'Žemės ūkis'!L44</f>
        <v>0</v>
      </c>
      <c r="K84" s="89">
        <f>+Verslas!L41</f>
        <v>43786</v>
      </c>
      <c r="L84" s="89">
        <f>+Valdymas!L85</f>
        <v>0</v>
      </c>
      <c r="M84" s="318">
        <f t="shared" si="6"/>
        <v>43786</v>
      </c>
      <c r="N84" s="309">
        <f t="shared" si="7"/>
        <v>9.1852290128030173E-2</v>
      </c>
    </row>
    <row r="85" spans="1:14" x14ac:dyDescent="0.2">
      <c r="A85" s="315"/>
      <c r="B85" s="316">
        <f>+B72+B78</f>
        <v>19448553.560000002</v>
      </c>
      <c r="C85" s="316">
        <f t="shared" ref="C85:L85" si="8">+C72+C78</f>
        <v>763471.78</v>
      </c>
      <c r="D85" s="316">
        <f t="shared" si="8"/>
        <v>11874659.695379982</v>
      </c>
      <c r="E85" s="316">
        <f t="shared" si="8"/>
        <v>384596</v>
      </c>
      <c r="F85" s="316">
        <f t="shared" si="8"/>
        <v>2432792.54</v>
      </c>
      <c r="G85" s="316">
        <f t="shared" si="8"/>
        <v>338458</v>
      </c>
      <c r="H85" s="316">
        <f t="shared" si="8"/>
        <v>3907566.42</v>
      </c>
      <c r="I85" s="316">
        <f t="shared" si="8"/>
        <v>2116001.2199999997</v>
      </c>
      <c r="J85" s="316">
        <f t="shared" si="8"/>
        <v>513200</v>
      </c>
      <c r="K85" s="316">
        <f t="shared" si="8"/>
        <v>108291</v>
      </c>
      <c r="L85" s="316">
        <f t="shared" si="8"/>
        <v>5782424.2599999998</v>
      </c>
      <c r="M85" s="317">
        <f t="shared" si="6"/>
        <v>47670014.475379981</v>
      </c>
      <c r="N85" s="309">
        <f t="shared" si="7"/>
        <v>100</v>
      </c>
    </row>
  </sheetData>
  <mergeCells count="1">
    <mergeCell ref="G34:H34"/>
  </mergeCells>
  <pageMargins left="0.7" right="0.7" top="0.75" bottom="0.75" header="0.3" footer="0.3"/>
  <pageSetup paperSize="9" scale="6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7"/>
  <sheetViews>
    <sheetView zoomScale="115" zoomScaleNormal="115" workbookViewId="0">
      <pane ySplit="9" topLeftCell="A10" activePane="bottomLeft" state="frozen"/>
      <selection pane="bottomLeft" activeCell="H13" sqref="H13"/>
    </sheetView>
  </sheetViews>
  <sheetFormatPr defaultRowHeight="12.75" x14ac:dyDescent="0.2"/>
  <cols>
    <col min="1" max="1" width="3.5703125" style="17" customWidth="1"/>
    <col min="2" max="2" width="28.85546875" style="17" customWidth="1"/>
    <col min="3" max="3" width="7.7109375" style="17" customWidth="1"/>
    <col min="4" max="4" width="8.140625" style="17" customWidth="1"/>
    <col min="5" max="5" width="7.42578125" style="17" customWidth="1"/>
    <col min="6" max="6" width="7.7109375" style="17" customWidth="1"/>
    <col min="7" max="7" width="7.140625" style="17" customWidth="1"/>
    <col min="8" max="8" width="9.85546875" style="17" customWidth="1"/>
    <col min="9" max="9" width="8.28515625" style="17" customWidth="1"/>
    <col min="10" max="10" width="8.140625" style="17" customWidth="1"/>
    <col min="11" max="11" width="8" style="17" customWidth="1"/>
    <col min="12" max="12" width="8.42578125" style="197" customWidth="1"/>
    <col min="13" max="13" width="8" style="197" customWidth="1"/>
    <col min="14" max="14" width="7.85546875" style="197" customWidth="1"/>
    <col min="15" max="15" width="8.140625" style="197" customWidth="1"/>
    <col min="16" max="16" width="17.5703125" style="17" customWidth="1"/>
    <col min="17" max="17" width="5" style="188" customWidth="1"/>
    <col min="18" max="18" width="6.140625" style="188" customWidth="1"/>
    <col min="19" max="19" width="22" style="184" customWidth="1"/>
    <col min="20" max="16384" width="9.140625" style="17"/>
  </cols>
  <sheetData>
    <row r="1" spans="1:19" ht="35.25" customHeight="1" x14ac:dyDescent="0.2">
      <c r="A1" s="9"/>
      <c r="B1" s="9"/>
      <c r="C1" s="2"/>
      <c r="D1" s="9"/>
      <c r="E1" s="9"/>
      <c r="F1" s="9"/>
      <c r="G1" s="9"/>
      <c r="H1" s="9"/>
      <c r="I1" s="9"/>
      <c r="J1" s="9"/>
      <c r="K1" s="9"/>
      <c r="L1" s="194"/>
      <c r="M1" s="194"/>
      <c r="N1" s="194"/>
      <c r="O1" s="194"/>
      <c r="P1" s="131"/>
      <c r="Q1" s="562" t="s">
        <v>840</v>
      </c>
      <c r="R1" s="562"/>
      <c r="S1" s="562"/>
    </row>
    <row r="2" spans="1:19" ht="19.5" customHeight="1" x14ac:dyDescent="0.25">
      <c r="A2" s="532" t="s">
        <v>846</v>
      </c>
      <c r="B2" s="532"/>
      <c r="C2" s="532"/>
      <c r="D2" s="532"/>
      <c r="E2" s="532"/>
      <c r="F2" s="532"/>
      <c r="G2" s="532"/>
      <c r="H2" s="532"/>
      <c r="I2" s="532"/>
      <c r="J2" s="532"/>
      <c r="K2" s="532"/>
      <c r="L2" s="532"/>
      <c r="M2" s="532"/>
      <c r="N2" s="532"/>
      <c r="O2" s="532"/>
      <c r="P2" s="532"/>
      <c r="Q2" s="532"/>
      <c r="R2" s="532"/>
      <c r="S2" s="532"/>
    </row>
    <row r="3" spans="1:19" ht="11.25" customHeight="1" x14ac:dyDescent="0.2">
      <c r="A3" s="560"/>
      <c r="B3" s="560"/>
      <c r="C3" s="560"/>
      <c r="D3" s="560"/>
      <c r="E3" s="560"/>
      <c r="F3" s="560"/>
      <c r="G3" s="560"/>
      <c r="H3" s="560"/>
      <c r="I3" s="560"/>
      <c r="J3" s="560"/>
      <c r="K3" s="560"/>
      <c r="L3" s="560"/>
      <c r="M3" s="560"/>
      <c r="N3" s="560"/>
      <c r="O3" s="560"/>
    </row>
    <row r="4" spans="1:19" x14ac:dyDescent="0.2">
      <c r="A4" s="15"/>
      <c r="B4" s="15"/>
      <c r="C4" s="15"/>
      <c r="D4" s="15"/>
      <c r="E4" s="15"/>
      <c r="F4" s="15"/>
      <c r="G4" s="15"/>
      <c r="H4" s="15"/>
      <c r="I4" s="15"/>
      <c r="J4" s="15"/>
      <c r="K4" s="15"/>
      <c r="L4" s="195"/>
      <c r="M4" s="195"/>
      <c r="N4" s="561"/>
      <c r="O4" s="561"/>
    </row>
    <row r="5" spans="1:19" ht="29.25" customHeight="1" x14ac:dyDescent="0.2">
      <c r="A5" s="512" t="s">
        <v>168</v>
      </c>
      <c r="B5" s="513" t="s">
        <v>166</v>
      </c>
      <c r="C5" s="514" t="s">
        <v>167</v>
      </c>
      <c r="D5" s="504" t="s">
        <v>768</v>
      </c>
      <c r="E5" s="504"/>
      <c r="F5" s="504"/>
      <c r="G5" s="504"/>
      <c r="H5" s="534" t="s">
        <v>769</v>
      </c>
      <c r="I5" s="535"/>
      <c r="J5" s="535"/>
      <c r="K5" s="536"/>
      <c r="L5" s="504" t="s">
        <v>770</v>
      </c>
      <c r="M5" s="504"/>
      <c r="N5" s="504"/>
      <c r="O5" s="504"/>
      <c r="P5" s="563" t="s">
        <v>427</v>
      </c>
      <c r="Q5" s="563"/>
      <c r="R5" s="563"/>
      <c r="S5" s="564" t="s">
        <v>428</v>
      </c>
    </row>
    <row r="6" spans="1:19" ht="12.75" customHeight="1" x14ac:dyDescent="0.2">
      <c r="A6" s="512"/>
      <c r="B6" s="513"/>
      <c r="C6" s="514"/>
      <c r="D6" s="505" t="s">
        <v>112</v>
      </c>
      <c r="E6" s="504" t="s">
        <v>113</v>
      </c>
      <c r="F6" s="504"/>
      <c r="G6" s="504"/>
      <c r="H6" s="505" t="s">
        <v>112</v>
      </c>
      <c r="I6" s="506" t="s">
        <v>113</v>
      </c>
      <c r="J6" s="507"/>
      <c r="K6" s="508"/>
      <c r="L6" s="505" t="s">
        <v>112</v>
      </c>
      <c r="M6" s="506" t="s">
        <v>113</v>
      </c>
      <c r="N6" s="507"/>
      <c r="O6" s="508"/>
      <c r="P6" s="567" t="s">
        <v>429</v>
      </c>
      <c r="Q6" s="570" t="s">
        <v>430</v>
      </c>
      <c r="R6" s="573" t="s">
        <v>431</v>
      </c>
      <c r="S6" s="565"/>
    </row>
    <row r="7" spans="1:19" ht="12.75" customHeight="1" x14ac:dyDescent="0.2">
      <c r="A7" s="512"/>
      <c r="B7" s="513"/>
      <c r="C7" s="514"/>
      <c r="D7" s="505"/>
      <c r="E7" s="504" t="s">
        <v>114</v>
      </c>
      <c r="F7" s="504"/>
      <c r="G7" s="505" t="s">
        <v>243</v>
      </c>
      <c r="H7" s="505"/>
      <c r="I7" s="504" t="s">
        <v>114</v>
      </c>
      <c r="J7" s="504"/>
      <c r="K7" s="505" t="s">
        <v>243</v>
      </c>
      <c r="L7" s="505"/>
      <c r="M7" s="504" t="s">
        <v>114</v>
      </c>
      <c r="N7" s="504"/>
      <c r="O7" s="505" t="s">
        <v>243</v>
      </c>
      <c r="P7" s="568"/>
      <c r="Q7" s="571"/>
      <c r="R7" s="574"/>
      <c r="S7" s="565"/>
    </row>
    <row r="8" spans="1:19" ht="30.75" customHeight="1" x14ac:dyDescent="0.2">
      <c r="A8" s="512"/>
      <c r="B8" s="513"/>
      <c r="C8" s="514"/>
      <c r="D8" s="505"/>
      <c r="E8" s="505" t="s">
        <v>163</v>
      </c>
      <c r="F8" s="505" t="s">
        <v>115</v>
      </c>
      <c r="G8" s="505"/>
      <c r="H8" s="505"/>
      <c r="I8" s="505" t="s">
        <v>163</v>
      </c>
      <c r="J8" s="505" t="s">
        <v>115</v>
      </c>
      <c r="K8" s="505"/>
      <c r="L8" s="505"/>
      <c r="M8" s="505" t="s">
        <v>163</v>
      </c>
      <c r="N8" s="505" t="s">
        <v>115</v>
      </c>
      <c r="O8" s="505"/>
      <c r="P8" s="568"/>
      <c r="Q8" s="571"/>
      <c r="R8" s="574"/>
      <c r="S8" s="565"/>
    </row>
    <row r="9" spans="1:19" ht="35.25" customHeight="1" x14ac:dyDescent="0.2">
      <c r="A9" s="512"/>
      <c r="B9" s="513"/>
      <c r="C9" s="514"/>
      <c r="D9" s="505"/>
      <c r="E9" s="505"/>
      <c r="F9" s="505"/>
      <c r="G9" s="505"/>
      <c r="H9" s="505"/>
      <c r="I9" s="505"/>
      <c r="J9" s="505"/>
      <c r="K9" s="505"/>
      <c r="L9" s="505"/>
      <c r="M9" s="505"/>
      <c r="N9" s="505"/>
      <c r="O9" s="505"/>
      <c r="P9" s="569"/>
      <c r="Q9" s="572"/>
      <c r="R9" s="575"/>
      <c r="S9" s="566"/>
    </row>
    <row r="10" spans="1:19" ht="30" customHeight="1" x14ac:dyDescent="0.2">
      <c r="A10" s="540" t="s">
        <v>170</v>
      </c>
      <c r="B10" s="541"/>
      <c r="C10" s="393"/>
      <c r="D10" s="134">
        <f>+D50</f>
        <v>796525.60565338284</v>
      </c>
      <c r="E10" s="134">
        <f t="shared" ref="E10:O10" si="0">+E50</f>
        <v>793629.60565338284</v>
      </c>
      <c r="F10" s="134">
        <f t="shared" si="0"/>
        <v>130271</v>
      </c>
      <c r="G10" s="134">
        <f t="shared" si="0"/>
        <v>2896</v>
      </c>
      <c r="H10" s="134">
        <f t="shared" si="0"/>
        <v>775065</v>
      </c>
      <c r="I10" s="134">
        <f t="shared" si="0"/>
        <v>433313</v>
      </c>
      <c r="J10" s="134">
        <f t="shared" si="0"/>
        <v>129474</v>
      </c>
      <c r="K10" s="134">
        <f t="shared" si="0"/>
        <v>341752</v>
      </c>
      <c r="L10" s="134">
        <f t="shared" si="0"/>
        <v>763471.78</v>
      </c>
      <c r="M10" s="134">
        <f t="shared" si="0"/>
        <v>425098.78</v>
      </c>
      <c r="N10" s="134">
        <f t="shared" si="0"/>
        <v>133576</v>
      </c>
      <c r="O10" s="134">
        <f t="shared" si="0"/>
        <v>338373</v>
      </c>
      <c r="P10" s="415"/>
      <c r="Q10" s="189"/>
      <c r="R10" s="189"/>
      <c r="S10" s="185"/>
    </row>
    <row r="11" spans="1:19" ht="16.5" customHeight="1" x14ac:dyDescent="0.2">
      <c r="A11" s="537" t="s">
        <v>120</v>
      </c>
      <c r="B11" s="538"/>
      <c r="C11" s="538"/>
      <c r="D11" s="538"/>
      <c r="E11" s="538"/>
      <c r="F11" s="538"/>
      <c r="G11" s="538"/>
      <c r="H11" s="538"/>
      <c r="I11" s="538"/>
      <c r="J11" s="538"/>
      <c r="K11" s="538"/>
      <c r="L11" s="538"/>
      <c r="M11" s="538"/>
      <c r="N11" s="538"/>
      <c r="O11" s="539"/>
      <c r="P11" s="356"/>
      <c r="Q11" s="190"/>
      <c r="R11" s="190"/>
      <c r="S11" s="186"/>
    </row>
    <row r="12" spans="1:19" ht="15" customHeight="1" x14ac:dyDescent="0.2">
      <c r="A12" s="537" t="s">
        <v>208</v>
      </c>
      <c r="B12" s="538"/>
      <c r="C12" s="538"/>
      <c r="D12" s="538"/>
      <c r="E12" s="538"/>
      <c r="F12" s="538"/>
      <c r="G12" s="538"/>
      <c r="H12" s="538"/>
      <c r="I12" s="538"/>
      <c r="J12" s="538"/>
      <c r="K12" s="538"/>
      <c r="L12" s="538"/>
      <c r="M12" s="538"/>
      <c r="N12" s="538"/>
      <c r="O12" s="539"/>
      <c r="P12" s="356"/>
      <c r="Q12" s="190"/>
      <c r="R12" s="190"/>
      <c r="S12" s="186"/>
    </row>
    <row r="13" spans="1:19" ht="29.25" customHeight="1" x14ac:dyDescent="0.2">
      <c r="A13" s="31" t="s">
        <v>142</v>
      </c>
      <c r="B13" s="31" t="s">
        <v>227</v>
      </c>
      <c r="C13" s="28" t="s">
        <v>155</v>
      </c>
      <c r="D13" s="55">
        <v>56534</v>
      </c>
      <c r="E13" s="124">
        <v>56534</v>
      </c>
      <c r="F13" s="55">
        <v>0</v>
      </c>
      <c r="G13" s="55">
        <v>0</v>
      </c>
      <c r="H13" s="51">
        <v>65042</v>
      </c>
      <c r="I13" s="51">
        <v>65042</v>
      </c>
      <c r="J13" s="51">
        <v>0</v>
      </c>
      <c r="K13" s="51">
        <v>0</v>
      </c>
      <c r="L13" s="71">
        <v>64951</v>
      </c>
      <c r="M13" s="71">
        <v>64951</v>
      </c>
      <c r="N13" s="71">
        <v>0</v>
      </c>
      <c r="O13" s="71">
        <v>0</v>
      </c>
      <c r="P13" s="576" t="s">
        <v>473</v>
      </c>
      <c r="Q13" s="577">
        <v>20</v>
      </c>
      <c r="R13" s="577" t="s">
        <v>474</v>
      </c>
      <c r="S13" s="578" t="s">
        <v>872</v>
      </c>
    </row>
    <row r="14" spans="1:19" ht="16.5" customHeight="1" x14ac:dyDescent="0.2">
      <c r="A14" s="28"/>
      <c r="B14" s="34" t="s">
        <v>163</v>
      </c>
      <c r="C14" s="28"/>
      <c r="D14" s="69">
        <f t="shared" ref="D14:O14" si="1">SUM(D13:D13)</f>
        <v>56534</v>
      </c>
      <c r="E14" s="69">
        <f t="shared" si="1"/>
        <v>56534</v>
      </c>
      <c r="F14" s="69">
        <f t="shared" si="1"/>
        <v>0</v>
      </c>
      <c r="G14" s="69">
        <f t="shared" si="1"/>
        <v>0</v>
      </c>
      <c r="H14" s="69">
        <f t="shared" si="1"/>
        <v>65042</v>
      </c>
      <c r="I14" s="69">
        <f t="shared" si="1"/>
        <v>65042</v>
      </c>
      <c r="J14" s="69">
        <f t="shared" si="1"/>
        <v>0</v>
      </c>
      <c r="K14" s="69">
        <f t="shared" si="1"/>
        <v>0</v>
      </c>
      <c r="L14" s="283">
        <f t="shared" si="1"/>
        <v>64951</v>
      </c>
      <c r="M14" s="283">
        <f t="shared" si="1"/>
        <v>64951</v>
      </c>
      <c r="N14" s="283">
        <f t="shared" si="1"/>
        <v>0</v>
      </c>
      <c r="O14" s="283">
        <f t="shared" si="1"/>
        <v>0</v>
      </c>
      <c r="P14" s="576"/>
      <c r="Q14" s="577"/>
      <c r="R14" s="577"/>
      <c r="S14" s="578"/>
    </row>
    <row r="15" spans="1:19" ht="18" customHeight="1" x14ac:dyDescent="0.2">
      <c r="A15" s="496" t="s">
        <v>110</v>
      </c>
      <c r="B15" s="497"/>
      <c r="C15" s="497"/>
      <c r="D15" s="497"/>
      <c r="E15" s="497"/>
      <c r="F15" s="497"/>
      <c r="G15" s="497"/>
      <c r="H15" s="497"/>
      <c r="I15" s="497"/>
      <c r="J15" s="497"/>
      <c r="K15" s="497"/>
      <c r="L15" s="497"/>
      <c r="M15" s="497"/>
      <c r="N15" s="497"/>
      <c r="O15" s="498"/>
      <c r="P15" s="321"/>
      <c r="Q15" s="190"/>
      <c r="R15" s="190"/>
      <c r="S15" s="186"/>
    </row>
    <row r="16" spans="1:19" ht="20.25" customHeight="1" x14ac:dyDescent="0.2">
      <c r="A16" s="454" t="s">
        <v>142</v>
      </c>
      <c r="B16" s="509" t="s">
        <v>171</v>
      </c>
      <c r="C16" s="27" t="s">
        <v>169</v>
      </c>
      <c r="D16" s="61">
        <v>33384</v>
      </c>
      <c r="E16" s="66">
        <v>33384</v>
      </c>
      <c r="F16" s="61">
        <v>25487</v>
      </c>
      <c r="G16" s="67">
        <v>0</v>
      </c>
      <c r="H16" s="53">
        <v>25862</v>
      </c>
      <c r="I16" s="53">
        <v>25862</v>
      </c>
      <c r="J16" s="53">
        <v>19723</v>
      </c>
      <c r="K16" s="53">
        <v>0</v>
      </c>
      <c r="L16" s="52">
        <v>25966.78</v>
      </c>
      <c r="M16" s="52">
        <v>25966.78</v>
      </c>
      <c r="N16" s="52">
        <v>19803</v>
      </c>
      <c r="O16" s="52">
        <v>0</v>
      </c>
      <c r="P16" s="485" t="s">
        <v>475</v>
      </c>
      <c r="Q16" s="577" t="s">
        <v>885</v>
      </c>
      <c r="R16" s="579" t="s">
        <v>645</v>
      </c>
      <c r="S16" s="580" t="s">
        <v>871</v>
      </c>
    </row>
    <row r="17" spans="1:19" ht="14.25" customHeight="1" x14ac:dyDescent="0.2">
      <c r="A17" s="454"/>
      <c r="B17" s="509"/>
      <c r="C17" s="27" t="s">
        <v>105</v>
      </c>
      <c r="D17" s="61">
        <v>178145</v>
      </c>
      <c r="E17" s="61">
        <v>178145</v>
      </c>
      <c r="F17" s="67">
        <v>101888</v>
      </c>
      <c r="G17" s="67">
        <v>0</v>
      </c>
      <c r="H17" s="53">
        <v>180761</v>
      </c>
      <c r="I17" s="53">
        <v>180761</v>
      </c>
      <c r="J17" s="53">
        <v>106855</v>
      </c>
      <c r="K17" s="53">
        <v>0</v>
      </c>
      <c r="L17" s="52">
        <v>180761</v>
      </c>
      <c r="M17" s="52">
        <v>180761</v>
      </c>
      <c r="N17" s="52">
        <v>106855</v>
      </c>
      <c r="O17" s="52">
        <v>0</v>
      </c>
      <c r="P17" s="485"/>
      <c r="Q17" s="577"/>
      <c r="R17" s="579"/>
      <c r="S17" s="581"/>
    </row>
    <row r="18" spans="1:19" x14ac:dyDescent="0.2">
      <c r="A18" s="31"/>
      <c r="B18" s="25"/>
      <c r="C18" s="27" t="s">
        <v>192</v>
      </c>
      <c r="D18" s="61">
        <v>11585</v>
      </c>
      <c r="E18" s="61">
        <v>8689</v>
      </c>
      <c r="F18" s="61">
        <v>2896</v>
      </c>
      <c r="G18" s="67">
        <v>2896</v>
      </c>
      <c r="H18" s="61">
        <v>12464</v>
      </c>
      <c r="I18" s="61">
        <v>9568</v>
      </c>
      <c r="J18" s="61">
        <v>2896</v>
      </c>
      <c r="K18" s="67">
        <v>2896</v>
      </c>
      <c r="L18" s="52">
        <v>11099</v>
      </c>
      <c r="M18" s="52">
        <v>11099</v>
      </c>
      <c r="N18" s="52">
        <v>6918</v>
      </c>
      <c r="O18" s="52">
        <v>0</v>
      </c>
      <c r="P18" s="485"/>
      <c r="Q18" s="577"/>
      <c r="R18" s="579"/>
      <c r="S18" s="581"/>
    </row>
    <row r="19" spans="1:19" x14ac:dyDescent="0.2">
      <c r="A19" s="31"/>
      <c r="B19" s="34" t="s">
        <v>163</v>
      </c>
      <c r="C19" s="28"/>
      <c r="D19" s="54">
        <f t="shared" ref="D19:O19" si="2">SUM(D16:D18)</f>
        <v>223114</v>
      </c>
      <c r="E19" s="54">
        <f t="shared" si="2"/>
        <v>220218</v>
      </c>
      <c r="F19" s="54">
        <f t="shared" si="2"/>
        <v>130271</v>
      </c>
      <c r="G19" s="54">
        <f t="shared" si="2"/>
        <v>2896</v>
      </c>
      <c r="H19" s="54">
        <f t="shared" si="2"/>
        <v>219087</v>
      </c>
      <c r="I19" s="54">
        <f t="shared" si="2"/>
        <v>216191</v>
      </c>
      <c r="J19" s="54">
        <f t="shared" si="2"/>
        <v>129474</v>
      </c>
      <c r="K19" s="54">
        <f t="shared" si="2"/>
        <v>2896</v>
      </c>
      <c r="L19" s="281">
        <f t="shared" si="2"/>
        <v>217826.78</v>
      </c>
      <c r="M19" s="281">
        <f t="shared" si="2"/>
        <v>217826.78</v>
      </c>
      <c r="N19" s="281">
        <f t="shared" si="2"/>
        <v>133576</v>
      </c>
      <c r="O19" s="281">
        <f t="shared" si="2"/>
        <v>0</v>
      </c>
      <c r="P19" s="485"/>
      <c r="Q19" s="577"/>
      <c r="R19" s="579"/>
      <c r="S19" s="582"/>
    </row>
    <row r="20" spans="1:19" x14ac:dyDescent="0.2">
      <c r="A20" s="31"/>
      <c r="B20" s="34" t="s">
        <v>157</v>
      </c>
      <c r="C20" s="28"/>
      <c r="D20" s="54">
        <f t="shared" ref="D20:O20" si="3">+D19+D14</f>
        <v>279648</v>
      </c>
      <c r="E20" s="54">
        <f t="shared" si="3"/>
        <v>276752</v>
      </c>
      <c r="F20" s="54">
        <f t="shared" si="3"/>
        <v>130271</v>
      </c>
      <c r="G20" s="54">
        <f t="shared" si="3"/>
        <v>2896</v>
      </c>
      <c r="H20" s="54">
        <f t="shared" si="3"/>
        <v>284129</v>
      </c>
      <c r="I20" s="54">
        <f t="shared" si="3"/>
        <v>281233</v>
      </c>
      <c r="J20" s="54">
        <f t="shared" si="3"/>
        <v>129474</v>
      </c>
      <c r="K20" s="54">
        <f t="shared" si="3"/>
        <v>2896</v>
      </c>
      <c r="L20" s="281">
        <f t="shared" si="3"/>
        <v>282777.78000000003</v>
      </c>
      <c r="M20" s="281">
        <f t="shared" si="3"/>
        <v>282777.78000000003</v>
      </c>
      <c r="N20" s="281">
        <f t="shared" si="3"/>
        <v>133576</v>
      </c>
      <c r="O20" s="281">
        <f t="shared" si="3"/>
        <v>0</v>
      </c>
      <c r="P20" s="321"/>
      <c r="Q20" s="190"/>
      <c r="R20" s="190"/>
      <c r="S20" s="186"/>
    </row>
    <row r="21" spans="1:19" ht="12.75" customHeight="1" x14ac:dyDescent="0.2">
      <c r="A21" s="537" t="s">
        <v>823</v>
      </c>
      <c r="B21" s="538"/>
      <c r="C21" s="538"/>
      <c r="D21" s="538"/>
      <c r="E21" s="538"/>
      <c r="F21" s="538"/>
      <c r="G21" s="538"/>
      <c r="H21" s="538"/>
      <c r="I21" s="538"/>
      <c r="J21" s="538"/>
      <c r="K21" s="538"/>
      <c r="L21" s="538"/>
      <c r="M21" s="538"/>
      <c r="N21" s="538"/>
      <c r="O21" s="539"/>
      <c r="P21" s="321"/>
      <c r="Q21" s="190"/>
      <c r="R21" s="190"/>
      <c r="S21" s="193"/>
    </row>
    <row r="22" spans="1:19" ht="12.75" customHeight="1" x14ac:dyDescent="0.2">
      <c r="A22" s="537" t="s">
        <v>228</v>
      </c>
      <c r="B22" s="538"/>
      <c r="C22" s="538"/>
      <c r="D22" s="538"/>
      <c r="E22" s="538"/>
      <c r="F22" s="538"/>
      <c r="G22" s="538"/>
      <c r="H22" s="538"/>
      <c r="I22" s="538"/>
      <c r="J22" s="538"/>
      <c r="K22" s="538"/>
      <c r="L22" s="538"/>
      <c r="M22" s="538"/>
      <c r="N22" s="538"/>
      <c r="O22" s="539"/>
      <c r="P22" s="321"/>
      <c r="Q22" s="190"/>
      <c r="R22" s="190"/>
      <c r="S22" s="193"/>
    </row>
    <row r="23" spans="1:19" ht="165" customHeight="1" x14ac:dyDescent="0.2">
      <c r="A23" s="28" t="s">
        <v>142</v>
      </c>
      <c r="B23" s="31" t="s">
        <v>686</v>
      </c>
      <c r="C23" s="28" t="s">
        <v>82</v>
      </c>
      <c r="D23" s="67">
        <v>14481</v>
      </c>
      <c r="E23" s="67">
        <v>14481</v>
      </c>
      <c r="F23" s="67">
        <v>0</v>
      </c>
      <c r="G23" s="67">
        <v>0</v>
      </c>
      <c r="H23" s="67">
        <v>14481</v>
      </c>
      <c r="I23" s="67">
        <v>14481</v>
      </c>
      <c r="J23" s="67">
        <v>0</v>
      </c>
      <c r="K23" s="67">
        <v>0</v>
      </c>
      <c r="L23" s="67">
        <v>14481</v>
      </c>
      <c r="M23" s="67">
        <v>14481</v>
      </c>
      <c r="N23" s="67">
        <v>0</v>
      </c>
      <c r="O23" s="67">
        <v>0</v>
      </c>
      <c r="P23" s="169" t="s">
        <v>476</v>
      </c>
      <c r="Q23" s="366">
        <v>1</v>
      </c>
      <c r="R23" s="190">
        <v>1</v>
      </c>
      <c r="S23" s="367" t="s">
        <v>824</v>
      </c>
    </row>
    <row r="24" spans="1:19" ht="15" customHeight="1" x14ac:dyDescent="0.2">
      <c r="A24" s="28"/>
      <c r="B24" s="34" t="s">
        <v>163</v>
      </c>
      <c r="C24" s="28"/>
      <c r="D24" s="69">
        <f>+D23</f>
        <v>14481</v>
      </c>
      <c r="E24" s="69">
        <f t="shared" ref="E24:O24" si="4">+E23</f>
        <v>14481</v>
      </c>
      <c r="F24" s="69">
        <f t="shared" si="4"/>
        <v>0</v>
      </c>
      <c r="G24" s="69">
        <f t="shared" si="4"/>
        <v>0</v>
      </c>
      <c r="H24" s="69">
        <f t="shared" si="4"/>
        <v>14481</v>
      </c>
      <c r="I24" s="69">
        <f t="shared" si="4"/>
        <v>14481</v>
      </c>
      <c r="J24" s="69">
        <f t="shared" si="4"/>
        <v>0</v>
      </c>
      <c r="K24" s="69">
        <f t="shared" si="4"/>
        <v>0</v>
      </c>
      <c r="L24" s="69">
        <f t="shared" si="4"/>
        <v>14481</v>
      </c>
      <c r="M24" s="69">
        <f t="shared" si="4"/>
        <v>14481</v>
      </c>
      <c r="N24" s="69">
        <f t="shared" si="4"/>
        <v>0</v>
      </c>
      <c r="O24" s="69">
        <f t="shared" si="4"/>
        <v>0</v>
      </c>
      <c r="P24" s="321"/>
      <c r="Q24" s="190"/>
      <c r="R24" s="190"/>
      <c r="S24" s="193"/>
    </row>
    <row r="25" spans="1:19" ht="12.75" customHeight="1" x14ac:dyDescent="0.2">
      <c r="A25" s="496" t="s">
        <v>229</v>
      </c>
      <c r="B25" s="497"/>
      <c r="C25" s="497"/>
      <c r="D25" s="497"/>
      <c r="E25" s="497"/>
      <c r="F25" s="497"/>
      <c r="G25" s="497"/>
      <c r="H25" s="497"/>
      <c r="I25" s="497"/>
      <c r="J25" s="497"/>
      <c r="K25" s="497"/>
      <c r="L25" s="497"/>
      <c r="M25" s="497"/>
      <c r="N25" s="497"/>
      <c r="O25" s="498"/>
      <c r="P25" s="321"/>
      <c r="Q25" s="190"/>
      <c r="R25" s="190"/>
      <c r="S25" s="193"/>
    </row>
    <row r="26" spans="1:19" ht="59.25" customHeight="1" x14ac:dyDescent="0.2">
      <c r="A26" s="26" t="s">
        <v>142</v>
      </c>
      <c r="B26" s="25" t="s">
        <v>298</v>
      </c>
      <c r="C26" s="25" t="s">
        <v>169</v>
      </c>
      <c r="D26" s="61">
        <v>27571.825764596852</v>
      </c>
      <c r="E26" s="61">
        <v>27571.825764596852</v>
      </c>
      <c r="F26" s="67">
        <v>0</v>
      </c>
      <c r="G26" s="67">
        <v>0</v>
      </c>
      <c r="H26" s="61">
        <v>27572</v>
      </c>
      <c r="I26" s="61">
        <v>27572</v>
      </c>
      <c r="J26" s="61">
        <v>0</v>
      </c>
      <c r="K26" s="61">
        <v>0</v>
      </c>
      <c r="L26" s="62">
        <v>24478</v>
      </c>
      <c r="M26" s="62">
        <v>24478</v>
      </c>
      <c r="N26" s="62">
        <v>0</v>
      </c>
      <c r="O26" s="62">
        <v>0</v>
      </c>
      <c r="P26" s="396" t="s">
        <v>477</v>
      </c>
      <c r="Q26" s="392">
        <v>300</v>
      </c>
      <c r="R26" s="240">
        <v>405</v>
      </c>
      <c r="S26" s="386" t="s">
        <v>857</v>
      </c>
    </row>
    <row r="27" spans="1:19" ht="55.5" customHeight="1" x14ac:dyDescent="0.2">
      <c r="A27" s="26" t="s">
        <v>143</v>
      </c>
      <c r="B27" s="26" t="s">
        <v>299</v>
      </c>
      <c r="C27" s="25" t="s">
        <v>169</v>
      </c>
      <c r="D27" s="61">
        <v>15929.101019462465</v>
      </c>
      <c r="E27" s="61">
        <v>15929.101019462465</v>
      </c>
      <c r="F27" s="67">
        <v>0</v>
      </c>
      <c r="G27" s="67">
        <v>0</v>
      </c>
      <c r="H27" s="61">
        <v>10137</v>
      </c>
      <c r="I27" s="61">
        <v>10137</v>
      </c>
      <c r="J27" s="61">
        <v>0</v>
      </c>
      <c r="K27" s="61">
        <v>0</v>
      </c>
      <c r="L27" s="62">
        <v>10137</v>
      </c>
      <c r="M27" s="62">
        <v>10137</v>
      </c>
      <c r="N27" s="62">
        <v>0</v>
      </c>
      <c r="O27" s="62">
        <v>0</v>
      </c>
      <c r="P27" s="157" t="s">
        <v>478</v>
      </c>
      <c r="Q27" s="191">
        <v>40</v>
      </c>
      <c r="R27" s="190">
        <v>41</v>
      </c>
      <c r="S27" s="386" t="s">
        <v>487</v>
      </c>
    </row>
    <row r="28" spans="1:19" ht="72.75" customHeight="1" x14ac:dyDescent="0.2">
      <c r="A28" s="26" t="s">
        <v>144</v>
      </c>
      <c r="B28" s="26" t="s">
        <v>300</v>
      </c>
      <c r="C28" s="25" t="s">
        <v>169</v>
      </c>
      <c r="D28" s="67">
        <v>12709.97451343837</v>
      </c>
      <c r="E28" s="67">
        <v>12709.97451343837</v>
      </c>
      <c r="F28" s="67">
        <v>0</v>
      </c>
      <c r="G28" s="67">
        <v>0</v>
      </c>
      <c r="H28" s="61">
        <v>11585</v>
      </c>
      <c r="I28" s="61">
        <v>11585</v>
      </c>
      <c r="J28" s="61">
        <v>0</v>
      </c>
      <c r="K28" s="61">
        <v>0</v>
      </c>
      <c r="L28" s="62">
        <v>5117</v>
      </c>
      <c r="M28" s="62">
        <v>5117</v>
      </c>
      <c r="N28" s="62">
        <v>0</v>
      </c>
      <c r="O28" s="62">
        <v>0</v>
      </c>
      <c r="P28" s="157" t="s">
        <v>479</v>
      </c>
      <c r="Q28" s="191">
        <v>500</v>
      </c>
      <c r="R28" s="190">
        <v>208</v>
      </c>
      <c r="S28" s="386" t="s">
        <v>919</v>
      </c>
    </row>
    <row r="29" spans="1:19" ht="48" customHeight="1" x14ac:dyDescent="0.2">
      <c r="A29" s="26" t="s">
        <v>145</v>
      </c>
      <c r="B29" s="26" t="s">
        <v>154</v>
      </c>
      <c r="C29" s="25" t="s">
        <v>169</v>
      </c>
      <c r="D29" s="61">
        <v>12213.276181649677</v>
      </c>
      <c r="E29" s="61">
        <v>12213.276181649677</v>
      </c>
      <c r="F29" s="67">
        <v>0</v>
      </c>
      <c r="G29" s="67">
        <v>0</v>
      </c>
      <c r="H29" s="61">
        <v>12454</v>
      </c>
      <c r="I29" s="61">
        <v>12454</v>
      </c>
      <c r="J29" s="61">
        <v>0</v>
      </c>
      <c r="K29" s="61">
        <v>0</v>
      </c>
      <c r="L29" s="62">
        <v>12267</v>
      </c>
      <c r="M29" s="62">
        <v>12267</v>
      </c>
      <c r="N29" s="62">
        <v>0</v>
      </c>
      <c r="O29" s="62">
        <v>0</v>
      </c>
      <c r="P29" s="157" t="s">
        <v>484</v>
      </c>
      <c r="Q29" s="191">
        <v>1</v>
      </c>
      <c r="R29" s="190">
        <v>1</v>
      </c>
      <c r="S29" s="386" t="s">
        <v>488</v>
      </c>
    </row>
    <row r="30" spans="1:19" ht="71.25" customHeight="1" x14ac:dyDescent="0.2">
      <c r="A30" s="26" t="s">
        <v>146</v>
      </c>
      <c r="B30" s="26" t="s">
        <v>489</v>
      </c>
      <c r="C30" s="25" t="s">
        <v>169</v>
      </c>
      <c r="D30" s="56">
        <v>23169.601482854498</v>
      </c>
      <c r="E30" s="56">
        <v>23169.601482854498</v>
      </c>
      <c r="F30" s="67">
        <v>0</v>
      </c>
      <c r="G30" s="67">
        <v>0</v>
      </c>
      <c r="H30" s="61">
        <v>18825</v>
      </c>
      <c r="I30" s="61">
        <v>18825</v>
      </c>
      <c r="J30" s="61">
        <v>0</v>
      </c>
      <c r="K30" s="61">
        <v>0</v>
      </c>
      <c r="L30" s="62">
        <v>18825</v>
      </c>
      <c r="M30" s="62">
        <v>18825</v>
      </c>
      <c r="N30" s="62">
        <v>0</v>
      </c>
      <c r="O30" s="62">
        <v>0</v>
      </c>
      <c r="P30" s="157" t="s">
        <v>480</v>
      </c>
      <c r="Q30" s="192">
        <v>0.05</v>
      </c>
      <c r="R30" s="192">
        <v>0.02</v>
      </c>
      <c r="S30" s="386" t="s">
        <v>490</v>
      </c>
    </row>
    <row r="31" spans="1:19" ht="98.25" customHeight="1" x14ac:dyDescent="0.2">
      <c r="A31" s="26" t="s">
        <v>147</v>
      </c>
      <c r="B31" s="26" t="s">
        <v>230</v>
      </c>
      <c r="C31" s="25" t="s">
        <v>169</v>
      </c>
      <c r="D31" s="70">
        <v>5618.628359592215</v>
      </c>
      <c r="E31" s="70">
        <v>5618.628359592215</v>
      </c>
      <c r="F31" s="67">
        <v>0</v>
      </c>
      <c r="G31" s="67">
        <v>0</v>
      </c>
      <c r="H31" s="61">
        <v>5619</v>
      </c>
      <c r="I31" s="61">
        <v>5619</v>
      </c>
      <c r="J31" s="61">
        <v>0</v>
      </c>
      <c r="K31" s="61">
        <v>0</v>
      </c>
      <c r="L31" s="62">
        <v>5619</v>
      </c>
      <c r="M31" s="62">
        <v>5619</v>
      </c>
      <c r="N31" s="62">
        <v>0</v>
      </c>
      <c r="O31" s="62">
        <v>0</v>
      </c>
      <c r="P31" s="157" t="s">
        <v>481</v>
      </c>
      <c r="Q31" s="191">
        <v>6200</v>
      </c>
      <c r="R31" s="190">
        <v>10613</v>
      </c>
      <c r="S31" s="187" t="s">
        <v>873</v>
      </c>
    </row>
    <row r="32" spans="1:19" ht="84.75" customHeight="1" x14ac:dyDescent="0.2">
      <c r="A32" s="26" t="s">
        <v>148</v>
      </c>
      <c r="B32" s="27" t="s">
        <v>231</v>
      </c>
      <c r="C32" s="30" t="s">
        <v>169</v>
      </c>
      <c r="D32" s="55">
        <v>12056.881371640407</v>
      </c>
      <c r="E32" s="55">
        <v>12056.881371640407</v>
      </c>
      <c r="F32" s="67">
        <v>0</v>
      </c>
      <c r="G32" s="67">
        <v>0</v>
      </c>
      <c r="H32" s="61">
        <v>12164</v>
      </c>
      <c r="I32" s="61">
        <v>12164</v>
      </c>
      <c r="J32" s="61">
        <v>0</v>
      </c>
      <c r="K32" s="61">
        <v>0</v>
      </c>
      <c r="L32" s="62">
        <v>12164</v>
      </c>
      <c r="M32" s="62">
        <v>12164</v>
      </c>
      <c r="N32" s="62">
        <v>0</v>
      </c>
      <c r="O32" s="62">
        <v>0</v>
      </c>
      <c r="P32" s="157" t="s">
        <v>486</v>
      </c>
      <c r="Q32" s="192">
        <v>0.05</v>
      </c>
      <c r="R32" s="192">
        <v>0.61</v>
      </c>
      <c r="S32" s="187" t="s">
        <v>886</v>
      </c>
    </row>
    <row r="33" spans="1:19" ht="62.25" customHeight="1" x14ac:dyDescent="0.2">
      <c r="A33" s="26" t="s">
        <v>149</v>
      </c>
      <c r="B33" s="27" t="s">
        <v>301</v>
      </c>
      <c r="C33" s="30" t="s">
        <v>169</v>
      </c>
      <c r="D33" s="55">
        <v>11190.048656163115</v>
      </c>
      <c r="E33" s="55">
        <v>11190.048656163115</v>
      </c>
      <c r="F33" s="67">
        <v>0</v>
      </c>
      <c r="G33" s="67">
        <v>0</v>
      </c>
      <c r="H33" s="61">
        <v>11295</v>
      </c>
      <c r="I33" s="61">
        <v>11295</v>
      </c>
      <c r="J33" s="61">
        <v>0</v>
      </c>
      <c r="K33" s="61">
        <v>0</v>
      </c>
      <c r="L33" s="62">
        <v>11295</v>
      </c>
      <c r="M33" s="62">
        <v>11295</v>
      </c>
      <c r="N33" s="62">
        <v>0</v>
      </c>
      <c r="O33" s="62">
        <v>0</v>
      </c>
      <c r="P33" s="157" t="s">
        <v>482</v>
      </c>
      <c r="Q33" s="191">
        <v>2</v>
      </c>
      <c r="R33" s="190">
        <v>2</v>
      </c>
      <c r="S33" s="187" t="s">
        <v>491</v>
      </c>
    </row>
    <row r="34" spans="1:19" ht="62.25" customHeight="1" x14ac:dyDescent="0.2">
      <c r="A34" s="26" t="s">
        <v>150</v>
      </c>
      <c r="B34" s="27" t="s">
        <v>232</v>
      </c>
      <c r="C34" s="30" t="s">
        <v>169</v>
      </c>
      <c r="D34" s="55">
        <v>1000.0579240037072</v>
      </c>
      <c r="E34" s="55">
        <v>1000.0579240037072</v>
      </c>
      <c r="F34" s="67">
        <v>0</v>
      </c>
      <c r="G34" s="67">
        <v>0</v>
      </c>
      <c r="H34" s="61">
        <v>869</v>
      </c>
      <c r="I34" s="61">
        <v>869</v>
      </c>
      <c r="J34" s="61">
        <v>0</v>
      </c>
      <c r="K34" s="61">
        <v>0</v>
      </c>
      <c r="L34" s="62">
        <v>869</v>
      </c>
      <c r="M34" s="62">
        <v>869</v>
      </c>
      <c r="N34" s="62">
        <v>0</v>
      </c>
      <c r="O34" s="62">
        <v>0</v>
      </c>
      <c r="P34" s="157" t="s">
        <v>483</v>
      </c>
      <c r="Q34" s="191">
        <v>1</v>
      </c>
      <c r="R34" s="190">
        <v>1</v>
      </c>
      <c r="S34" s="187" t="s">
        <v>772</v>
      </c>
    </row>
    <row r="35" spans="1:19" ht="69.75" customHeight="1" x14ac:dyDescent="0.2">
      <c r="A35" s="26" t="s">
        <v>151</v>
      </c>
      <c r="B35" s="28" t="s">
        <v>302</v>
      </c>
      <c r="C35" s="31" t="s">
        <v>169</v>
      </c>
      <c r="D35" s="56">
        <v>25631.371640407786</v>
      </c>
      <c r="E35" s="56">
        <v>25631.371640407786</v>
      </c>
      <c r="F35" s="67">
        <v>0</v>
      </c>
      <c r="G35" s="67">
        <v>0</v>
      </c>
      <c r="H35" s="61">
        <v>25631</v>
      </c>
      <c r="I35" s="61">
        <v>25631</v>
      </c>
      <c r="J35" s="61">
        <v>0</v>
      </c>
      <c r="K35" s="61">
        <v>0</v>
      </c>
      <c r="L35" s="62">
        <v>25631</v>
      </c>
      <c r="M35" s="62">
        <v>25631</v>
      </c>
      <c r="N35" s="62">
        <v>0</v>
      </c>
      <c r="O35" s="62">
        <v>0</v>
      </c>
      <c r="P35" s="14" t="s">
        <v>493</v>
      </c>
      <c r="Q35" s="164">
        <v>1</v>
      </c>
      <c r="R35" s="190">
        <v>1</v>
      </c>
      <c r="S35" s="14" t="s">
        <v>492</v>
      </c>
    </row>
    <row r="36" spans="1:19" ht="55.5" customHeight="1" x14ac:dyDescent="0.2">
      <c r="A36" s="26" t="s">
        <v>152</v>
      </c>
      <c r="B36" s="28" t="s">
        <v>303</v>
      </c>
      <c r="C36" s="31" t="s">
        <v>169</v>
      </c>
      <c r="D36" s="56">
        <v>15002.316960148286</v>
      </c>
      <c r="E36" s="56">
        <v>15002.316960148286</v>
      </c>
      <c r="F36" s="67">
        <v>0</v>
      </c>
      <c r="G36" s="67">
        <v>0</v>
      </c>
      <c r="H36" s="55">
        <v>0</v>
      </c>
      <c r="I36" s="55">
        <v>0</v>
      </c>
      <c r="J36" s="67">
        <v>0</v>
      </c>
      <c r="K36" s="67">
        <v>0</v>
      </c>
      <c r="L36" s="52">
        <v>0</v>
      </c>
      <c r="M36" s="52">
        <v>0</v>
      </c>
      <c r="N36" s="52">
        <v>0</v>
      </c>
      <c r="O36" s="52">
        <v>0</v>
      </c>
      <c r="P36" s="321"/>
      <c r="Q36" s="190"/>
      <c r="R36" s="190"/>
      <c r="S36" s="193" t="s">
        <v>685</v>
      </c>
    </row>
    <row r="37" spans="1:19" ht="54.75" customHeight="1" x14ac:dyDescent="0.2">
      <c r="A37" s="26" t="s">
        <v>153</v>
      </c>
      <c r="B37" s="28" t="s">
        <v>304</v>
      </c>
      <c r="C37" s="31" t="s">
        <v>169</v>
      </c>
      <c r="D37" s="56">
        <v>1448.1000926784061</v>
      </c>
      <c r="E37" s="56">
        <v>1448.1000926784061</v>
      </c>
      <c r="F37" s="67">
        <v>0</v>
      </c>
      <c r="G37" s="67">
        <v>0</v>
      </c>
      <c r="H37" s="61">
        <v>1448</v>
      </c>
      <c r="I37" s="61">
        <v>1448</v>
      </c>
      <c r="J37" s="61">
        <v>0</v>
      </c>
      <c r="K37" s="61">
        <v>0</v>
      </c>
      <c r="L37" s="62">
        <v>1438</v>
      </c>
      <c r="M37" s="62">
        <v>1438</v>
      </c>
      <c r="N37" s="62">
        <v>0</v>
      </c>
      <c r="O37" s="62">
        <v>0</v>
      </c>
      <c r="P37" s="386" t="s">
        <v>485</v>
      </c>
      <c r="Q37" s="392">
        <v>40</v>
      </c>
      <c r="R37" s="190">
        <v>56</v>
      </c>
      <c r="S37" s="193" t="s">
        <v>494</v>
      </c>
    </row>
    <row r="38" spans="1:19" x14ac:dyDescent="0.2">
      <c r="A38" s="28"/>
      <c r="B38" s="34" t="s">
        <v>163</v>
      </c>
      <c r="C38" s="14"/>
      <c r="D38" s="68">
        <f>SUM(D26:D37)</f>
        <v>163541.18396663578</v>
      </c>
      <c r="E38" s="68">
        <f t="shared" ref="E38:O38" si="5">SUM(E26:E37)</f>
        <v>163541.18396663578</v>
      </c>
      <c r="F38" s="68">
        <f t="shared" si="5"/>
        <v>0</v>
      </c>
      <c r="G38" s="68">
        <f t="shared" si="5"/>
        <v>0</v>
      </c>
      <c r="H38" s="68">
        <f t="shared" si="5"/>
        <v>137599</v>
      </c>
      <c r="I38" s="68">
        <f t="shared" si="5"/>
        <v>137599</v>
      </c>
      <c r="J38" s="68">
        <f t="shared" si="5"/>
        <v>0</v>
      </c>
      <c r="K38" s="68">
        <f t="shared" si="5"/>
        <v>0</v>
      </c>
      <c r="L38" s="65">
        <f t="shared" si="5"/>
        <v>127840</v>
      </c>
      <c r="M38" s="65">
        <f t="shared" si="5"/>
        <v>127840</v>
      </c>
      <c r="N38" s="65">
        <f t="shared" si="5"/>
        <v>0</v>
      </c>
      <c r="O38" s="65">
        <f t="shared" si="5"/>
        <v>0</v>
      </c>
      <c r="P38" s="321"/>
      <c r="Q38" s="190"/>
      <c r="R38" s="190"/>
      <c r="S38" s="193"/>
    </row>
    <row r="39" spans="1:19" x14ac:dyDescent="0.2">
      <c r="A39" s="28"/>
      <c r="B39" s="34" t="s">
        <v>158</v>
      </c>
      <c r="C39" s="14"/>
      <c r="D39" s="68">
        <f>+D38+D24</f>
        <v>178022.18396663578</v>
      </c>
      <c r="E39" s="68">
        <f t="shared" ref="E39:O39" si="6">+E38+E24</f>
        <v>178022.18396663578</v>
      </c>
      <c r="F39" s="68">
        <f t="shared" si="6"/>
        <v>0</v>
      </c>
      <c r="G39" s="68">
        <f t="shared" si="6"/>
        <v>0</v>
      </c>
      <c r="H39" s="68">
        <f t="shared" si="6"/>
        <v>152080</v>
      </c>
      <c r="I39" s="68">
        <f t="shared" si="6"/>
        <v>152080</v>
      </c>
      <c r="J39" s="68">
        <f t="shared" si="6"/>
        <v>0</v>
      </c>
      <c r="K39" s="68">
        <f t="shared" si="6"/>
        <v>0</v>
      </c>
      <c r="L39" s="65">
        <f t="shared" si="6"/>
        <v>142321</v>
      </c>
      <c r="M39" s="65">
        <f t="shared" si="6"/>
        <v>142321</v>
      </c>
      <c r="N39" s="65">
        <f t="shared" si="6"/>
        <v>0</v>
      </c>
      <c r="O39" s="65">
        <f t="shared" si="6"/>
        <v>0</v>
      </c>
      <c r="P39" s="321"/>
      <c r="Q39" s="190"/>
      <c r="R39" s="190"/>
      <c r="S39" s="193"/>
    </row>
    <row r="40" spans="1:19" ht="12.75" customHeight="1" x14ac:dyDescent="0.2">
      <c r="A40" s="496" t="s">
        <v>305</v>
      </c>
      <c r="B40" s="497"/>
      <c r="C40" s="497"/>
      <c r="D40" s="497"/>
      <c r="E40" s="497"/>
      <c r="F40" s="497"/>
      <c r="G40" s="497"/>
      <c r="H40" s="497"/>
      <c r="I40" s="497"/>
      <c r="J40" s="497"/>
      <c r="K40" s="497"/>
      <c r="L40" s="497"/>
      <c r="M40" s="497"/>
      <c r="N40" s="497"/>
      <c r="O40" s="498"/>
      <c r="P40" s="321"/>
      <c r="Q40" s="190"/>
      <c r="R40" s="190"/>
      <c r="S40" s="193"/>
    </row>
    <row r="41" spans="1:19" ht="12.75" customHeight="1" x14ac:dyDescent="0.2">
      <c r="A41" s="537" t="s">
        <v>306</v>
      </c>
      <c r="B41" s="538"/>
      <c r="C41" s="538"/>
      <c r="D41" s="538"/>
      <c r="E41" s="538"/>
      <c r="F41" s="538"/>
      <c r="G41" s="538"/>
      <c r="H41" s="538"/>
      <c r="I41" s="538"/>
      <c r="J41" s="538"/>
      <c r="K41" s="538"/>
      <c r="L41" s="538"/>
      <c r="M41" s="538"/>
      <c r="N41" s="538"/>
      <c r="O41" s="539"/>
      <c r="P41" s="321"/>
      <c r="Q41" s="190"/>
      <c r="R41" s="190"/>
      <c r="S41" s="193"/>
    </row>
    <row r="42" spans="1:19" ht="50.25" customHeight="1" x14ac:dyDescent="0.2">
      <c r="A42" s="554" t="s">
        <v>142</v>
      </c>
      <c r="B42" s="455" t="s">
        <v>225</v>
      </c>
      <c r="C42" s="78" t="s">
        <v>88</v>
      </c>
      <c r="D42" s="56">
        <v>8688.6005560704361</v>
      </c>
      <c r="E42" s="56">
        <v>8688.6005560704361</v>
      </c>
      <c r="F42" s="56">
        <v>0</v>
      </c>
      <c r="G42" s="56">
        <v>0</v>
      </c>
      <c r="H42" s="61">
        <v>8689</v>
      </c>
      <c r="I42" s="61">
        <v>0</v>
      </c>
      <c r="J42" s="61">
        <v>0</v>
      </c>
      <c r="K42" s="61">
        <v>8689</v>
      </c>
      <c r="L42" s="62">
        <v>8689</v>
      </c>
      <c r="M42" s="62">
        <v>0</v>
      </c>
      <c r="N42" s="62">
        <v>0</v>
      </c>
      <c r="O42" s="62">
        <v>8689</v>
      </c>
      <c r="P42" s="583" t="s">
        <v>458</v>
      </c>
      <c r="Q42" s="584">
        <v>100</v>
      </c>
      <c r="R42" s="584">
        <v>100</v>
      </c>
      <c r="S42" s="583" t="s">
        <v>495</v>
      </c>
    </row>
    <row r="43" spans="1:19" ht="33" customHeight="1" x14ac:dyDescent="0.2">
      <c r="A43" s="554"/>
      <c r="B43" s="455"/>
      <c r="C43" s="78" t="s">
        <v>105</v>
      </c>
      <c r="D43" s="56">
        <v>289620.01853568119</v>
      </c>
      <c r="E43" s="56">
        <v>289620.01853568119</v>
      </c>
      <c r="F43" s="56">
        <v>0</v>
      </c>
      <c r="G43" s="56">
        <v>0</v>
      </c>
      <c r="H43" s="61">
        <v>289620</v>
      </c>
      <c r="I43" s="61">
        <v>0</v>
      </c>
      <c r="J43" s="61">
        <v>0</v>
      </c>
      <c r="K43" s="61">
        <v>289620</v>
      </c>
      <c r="L43" s="62">
        <v>289620</v>
      </c>
      <c r="M43" s="62">
        <v>0</v>
      </c>
      <c r="N43" s="62">
        <v>0</v>
      </c>
      <c r="O43" s="62">
        <v>289620</v>
      </c>
      <c r="P43" s="583"/>
      <c r="Q43" s="584"/>
      <c r="R43" s="584"/>
      <c r="S43" s="583"/>
    </row>
    <row r="44" spans="1:19" ht="26.25" customHeight="1" x14ac:dyDescent="0.2">
      <c r="A44" s="554" t="s">
        <v>145</v>
      </c>
      <c r="B44" s="455" t="s">
        <v>307</v>
      </c>
      <c r="C44" s="78" t="s">
        <v>169</v>
      </c>
      <c r="D44" s="56">
        <f>+D46</f>
        <v>40546.802594995366</v>
      </c>
      <c r="E44" s="56">
        <f t="shared" ref="E44:O44" si="7">+E46</f>
        <v>40546.802594995366</v>
      </c>
      <c r="F44" s="56">
        <f t="shared" si="7"/>
        <v>0</v>
      </c>
      <c r="G44" s="56">
        <f t="shared" si="7"/>
        <v>0</v>
      </c>
      <c r="H44" s="56">
        <f t="shared" si="7"/>
        <v>0</v>
      </c>
      <c r="I44" s="56">
        <f t="shared" si="7"/>
        <v>0</v>
      </c>
      <c r="J44" s="56">
        <f t="shared" si="7"/>
        <v>0</v>
      </c>
      <c r="K44" s="56">
        <f t="shared" si="7"/>
        <v>0</v>
      </c>
      <c r="L44" s="71">
        <f t="shared" si="7"/>
        <v>0</v>
      </c>
      <c r="M44" s="71">
        <f t="shared" si="7"/>
        <v>0</v>
      </c>
      <c r="N44" s="71">
        <f t="shared" si="7"/>
        <v>0</v>
      </c>
      <c r="O44" s="71">
        <f t="shared" si="7"/>
        <v>0</v>
      </c>
      <c r="P44" s="585" t="s">
        <v>458</v>
      </c>
      <c r="Q44" s="588">
        <v>100</v>
      </c>
      <c r="R44" s="588">
        <v>100</v>
      </c>
      <c r="S44" s="588" t="s">
        <v>874</v>
      </c>
    </row>
    <row r="45" spans="1:19" ht="27.75" customHeight="1" x14ac:dyDescent="0.2">
      <c r="A45" s="554"/>
      <c r="B45" s="455"/>
      <c r="C45" s="78" t="s">
        <v>88</v>
      </c>
      <c r="D45" s="56">
        <f>+D47</f>
        <v>0</v>
      </c>
      <c r="E45" s="56">
        <f t="shared" ref="E45:O45" si="8">+E47</f>
        <v>0</v>
      </c>
      <c r="F45" s="56">
        <f t="shared" si="8"/>
        <v>0</v>
      </c>
      <c r="G45" s="56">
        <f t="shared" si="8"/>
        <v>0</v>
      </c>
      <c r="H45" s="56">
        <f t="shared" si="8"/>
        <v>40547</v>
      </c>
      <c r="I45" s="56">
        <f t="shared" si="8"/>
        <v>0</v>
      </c>
      <c r="J45" s="56">
        <f t="shared" si="8"/>
        <v>0</v>
      </c>
      <c r="K45" s="56">
        <f t="shared" si="8"/>
        <v>40547</v>
      </c>
      <c r="L45" s="71">
        <f t="shared" si="8"/>
        <v>40064</v>
      </c>
      <c r="M45" s="71">
        <f t="shared" si="8"/>
        <v>0</v>
      </c>
      <c r="N45" s="71">
        <f t="shared" si="8"/>
        <v>0</v>
      </c>
      <c r="O45" s="71">
        <f t="shared" si="8"/>
        <v>40064</v>
      </c>
      <c r="P45" s="586"/>
      <c r="Q45" s="589"/>
      <c r="R45" s="589"/>
      <c r="S45" s="589"/>
    </row>
    <row r="46" spans="1:19" s="77" customFormat="1" ht="28.5" customHeight="1" x14ac:dyDescent="0.2">
      <c r="A46" s="556" t="s">
        <v>308</v>
      </c>
      <c r="B46" s="555" t="s">
        <v>309</v>
      </c>
      <c r="C46" s="80" t="s">
        <v>169</v>
      </c>
      <c r="D46" s="81">
        <v>40546.802594995366</v>
      </c>
      <c r="E46" s="81">
        <v>40546.802594995366</v>
      </c>
      <c r="F46" s="81">
        <v>0</v>
      </c>
      <c r="G46" s="81">
        <v>0</v>
      </c>
      <c r="H46" s="81">
        <v>0</v>
      </c>
      <c r="I46" s="81">
        <v>0</v>
      </c>
      <c r="J46" s="81">
        <v>0</v>
      </c>
      <c r="K46" s="81">
        <v>0</v>
      </c>
      <c r="L46" s="71">
        <v>0</v>
      </c>
      <c r="M46" s="71">
        <v>0</v>
      </c>
      <c r="N46" s="71">
        <v>0</v>
      </c>
      <c r="O46" s="71">
        <v>0</v>
      </c>
      <c r="P46" s="586"/>
      <c r="Q46" s="589"/>
      <c r="R46" s="589"/>
      <c r="S46" s="589"/>
    </row>
    <row r="47" spans="1:19" s="77" customFormat="1" ht="19.5" customHeight="1" x14ac:dyDescent="0.2">
      <c r="A47" s="557"/>
      <c r="B47" s="555"/>
      <c r="C47" s="80" t="s">
        <v>88</v>
      </c>
      <c r="D47" s="76">
        <v>0</v>
      </c>
      <c r="E47" s="76">
        <v>0</v>
      </c>
      <c r="F47" s="76">
        <v>0</v>
      </c>
      <c r="G47" s="76">
        <v>0</v>
      </c>
      <c r="H47" s="81">
        <v>40547</v>
      </c>
      <c r="I47" s="81">
        <v>0</v>
      </c>
      <c r="J47" s="81">
        <v>0</v>
      </c>
      <c r="K47" s="81">
        <v>40547</v>
      </c>
      <c r="L47" s="282">
        <v>40064</v>
      </c>
      <c r="M47" s="282">
        <v>0</v>
      </c>
      <c r="N47" s="282">
        <v>0</v>
      </c>
      <c r="O47" s="282">
        <v>40064</v>
      </c>
      <c r="P47" s="587"/>
      <c r="Q47" s="590"/>
      <c r="R47" s="590"/>
      <c r="S47" s="590"/>
    </row>
    <row r="48" spans="1:19" x14ac:dyDescent="0.2">
      <c r="A48" s="82"/>
      <c r="B48" s="21" t="s">
        <v>163</v>
      </c>
      <c r="C48" s="83"/>
      <c r="D48" s="68">
        <f>+D45+D44+D43+D42</f>
        <v>338855.42168674699</v>
      </c>
      <c r="E48" s="68">
        <f t="shared" ref="E48:O48" si="9">+E45+E44+E43+E42</f>
        <v>338855.42168674699</v>
      </c>
      <c r="F48" s="68">
        <f t="shared" si="9"/>
        <v>0</v>
      </c>
      <c r="G48" s="68">
        <f t="shared" si="9"/>
        <v>0</v>
      </c>
      <c r="H48" s="68">
        <f t="shared" si="9"/>
        <v>338856</v>
      </c>
      <c r="I48" s="68">
        <f t="shared" si="9"/>
        <v>0</v>
      </c>
      <c r="J48" s="68">
        <f t="shared" si="9"/>
        <v>0</v>
      </c>
      <c r="K48" s="68">
        <f t="shared" si="9"/>
        <v>338856</v>
      </c>
      <c r="L48" s="65">
        <f t="shared" si="9"/>
        <v>338373</v>
      </c>
      <c r="M48" s="65">
        <f t="shared" si="9"/>
        <v>0</v>
      </c>
      <c r="N48" s="65">
        <f t="shared" si="9"/>
        <v>0</v>
      </c>
      <c r="O48" s="65">
        <f t="shared" si="9"/>
        <v>338373</v>
      </c>
      <c r="P48" s="321"/>
      <c r="Q48" s="190"/>
      <c r="R48" s="190"/>
      <c r="S48" s="186"/>
    </row>
    <row r="49" spans="1:19" x14ac:dyDescent="0.2">
      <c r="A49" s="73"/>
      <c r="B49" s="21" t="s">
        <v>159</v>
      </c>
      <c r="C49" s="74"/>
      <c r="D49" s="68">
        <f>+D48</f>
        <v>338855.42168674699</v>
      </c>
      <c r="E49" s="68">
        <f t="shared" ref="E49:O49" si="10">+E48</f>
        <v>338855.42168674699</v>
      </c>
      <c r="F49" s="68">
        <f t="shared" si="10"/>
        <v>0</v>
      </c>
      <c r="G49" s="68">
        <f t="shared" si="10"/>
        <v>0</v>
      </c>
      <c r="H49" s="68">
        <f t="shared" si="10"/>
        <v>338856</v>
      </c>
      <c r="I49" s="68">
        <f t="shared" si="10"/>
        <v>0</v>
      </c>
      <c r="J49" s="68">
        <f t="shared" si="10"/>
        <v>0</v>
      </c>
      <c r="K49" s="68">
        <f t="shared" si="10"/>
        <v>338856</v>
      </c>
      <c r="L49" s="65">
        <f t="shared" si="10"/>
        <v>338373</v>
      </c>
      <c r="M49" s="65">
        <f t="shared" si="10"/>
        <v>0</v>
      </c>
      <c r="N49" s="65">
        <f t="shared" si="10"/>
        <v>0</v>
      </c>
      <c r="O49" s="65">
        <f t="shared" si="10"/>
        <v>338373</v>
      </c>
      <c r="P49" s="321"/>
      <c r="Q49" s="190"/>
      <c r="R49" s="190"/>
      <c r="S49" s="186"/>
    </row>
    <row r="50" spans="1:19" ht="19.5" customHeight="1" x14ac:dyDescent="0.2">
      <c r="A50" s="548" t="s">
        <v>194</v>
      </c>
      <c r="B50" s="549"/>
      <c r="C50" s="550"/>
      <c r="D50" s="68">
        <f>+D49+D39+D20</f>
        <v>796525.60565338284</v>
      </c>
      <c r="E50" s="68">
        <f t="shared" ref="E50:O50" si="11">+E49+E39+E20</f>
        <v>793629.60565338284</v>
      </c>
      <c r="F50" s="68">
        <f t="shared" si="11"/>
        <v>130271</v>
      </c>
      <c r="G50" s="68">
        <f t="shared" si="11"/>
        <v>2896</v>
      </c>
      <c r="H50" s="68">
        <f t="shared" si="11"/>
        <v>775065</v>
      </c>
      <c r="I50" s="68">
        <f t="shared" si="11"/>
        <v>433313</v>
      </c>
      <c r="J50" s="68">
        <f t="shared" si="11"/>
        <v>129474</v>
      </c>
      <c r="K50" s="68">
        <f t="shared" si="11"/>
        <v>341752</v>
      </c>
      <c r="L50" s="65">
        <f t="shared" si="11"/>
        <v>763471.78</v>
      </c>
      <c r="M50" s="65">
        <f t="shared" si="11"/>
        <v>425098.78</v>
      </c>
      <c r="N50" s="65">
        <f t="shared" si="11"/>
        <v>133576</v>
      </c>
      <c r="O50" s="65">
        <f t="shared" si="11"/>
        <v>338373</v>
      </c>
      <c r="P50" s="321"/>
      <c r="Q50" s="190"/>
      <c r="R50" s="190"/>
      <c r="S50" s="186"/>
    </row>
    <row r="51" spans="1:19" x14ac:dyDescent="0.2">
      <c r="A51" s="558" t="s">
        <v>201</v>
      </c>
      <c r="B51" s="559"/>
      <c r="C51" s="559"/>
      <c r="D51" s="414">
        <f>+D50-D52-D58</f>
        <v>0</v>
      </c>
      <c r="E51" s="414">
        <f t="shared" ref="E51:O51" si="12">+E50-E52-E58</f>
        <v>0</v>
      </c>
      <c r="F51" s="414">
        <f t="shared" si="12"/>
        <v>0</v>
      </c>
      <c r="G51" s="414">
        <f t="shared" si="12"/>
        <v>0</v>
      </c>
      <c r="H51" s="414">
        <f t="shared" si="12"/>
        <v>0</v>
      </c>
      <c r="I51" s="414">
        <f t="shared" si="12"/>
        <v>0</v>
      </c>
      <c r="J51" s="414">
        <f t="shared" si="12"/>
        <v>0</v>
      </c>
      <c r="K51" s="414">
        <f t="shared" si="12"/>
        <v>0</v>
      </c>
      <c r="L51" s="414">
        <f t="shared" si="12"/>
        <v>0</v>
      </c>
      <c r="M51" s="414">
        <f t="shared" si="12"/>
        <v>0</v>
      </c>
      <c r="N51" s="414">
        <f t="shared" si="12"/>
        <v>0</v>
      </c>
      <c r="O51" s="414">
        <f t="shared" si="12"/>
        <v>0</v>
      </c>
      <c r="P51" s="329"/>
    </row>
    <row r="52" spans="1:19" ht="21" customHeight="1" x14ac:dyDescent="0.2">
      <c r="A52" s="551" t="s">
        <v>107</v>
      </c>
      <c r="B52" s="552"/>
      <c r="C52" s="553"/>
      <c r="D52" s="59">
        <f>+D53+D54+D55+D56+D57</f>
        <v>773356.00509731239</v>
      </c>
      <c r="E52" s="59">
        <f t="shared" ref="E52:O52" si="13">+E53+E54+E55+E56+E57</f>
        <v>770460.00509731239</v>
      </c>
      <c r="F52" s="59">
        <f t="shared" si="13"/>
        <v>130271</v>
      </c>
      <c r="G52" s="59">
        <f t="shared" si="13"/>
        <v>2896</v>
      </c>
      <c r="H52" s="59">
        <f t="shared" si="13"/>
        <v>711348</v>
      </c>
      <c r="I52" s="59">
        <f t="shared" si="13"/>
        <v>418832</v>
      </c>
      <c r="J52" s="59">
        <f t="shared" si="13"/>
        <v>129474</v>
      </c>
      <c r="K52" s="59">
        <f t="shared" si="13"/>
        <v>292516</v>
      </c>
      <c r="L52" s="104">
        <f t="shared" si="13"/>
        <v>700237.78</v>
      </c>
      <c r="M52" s="104">
        <f t="shared" si="13"/>
        <v>410617.78</v>
      </c>
      <c r="N52" s="104">
        <f t="shared" si="13"/>
        <v>133576</v>
      </c>
      <c r="O52" s="104">
        <f t="shared" si="13"/>
        <v>289620</v>
      </c>
      <c r="P52" s="329"/>
    </row>
    <row r="53" spans="1:19" ht="16.5" customHeight="1" x14ac:dyDescent="0.2">
      <c r="A53" s="545" t="s">
        <v>49</v>
      </c>
      <c r="B53" s="546"/>
      <c r="C53" s="547"/>
      <c r="D53" s="60">
        <f>+D44+D38+D16</f>
        <v>237471.98656163114</v>
      </c>
      <c r="E53" s="60">
        <f t="shared" ref="E53:O53" si="14">+E44+E38+E16</f>
        <v>237471.98656163114</v>
      </c>
      <c r="F53" s="60">
        <f t="shared" si="14"/>
        <v>25487</v>
      </c>
      <c r="G53" s="60">
        <f t="shared" si="14"/>
        <v>0</v>
      </c>
      <c r="H53" s="60">
        <f t="shared" si="14"/>
        <v>163461</v>
      </c>
      <c r="I53" s="60">
        <f t="shared" si="14"/>
        <v>163461</v>
      </c>
      <c r="J53" s="60">
        <f t="shared" si="14"/>
        <v>19723</v>
      </c>
      <c r="K53" s="60">
        <f t="shared" si="14"/>
        <v>0</v>
      </c>
      <c r="L53" s="52">
        <f t="shared" si="14"/>
        <v>153806.78</v>
      </c>
      <c r="M53" s="52">
        <f t="shared" si="14"/>
        <v>153806.78</v>
      </c>
      <c r="N53" s="52">
        <f t="shared" si="14"/>
        <v>19803</v>
      </c>
      <c r="O53" s="52">
        <f t="shared" si="14"/>
        <v>0</v>
      </c>
      <c r="P53" s="329"/>
    </row>
    <row r="54" spans="1:19" ht="26.25" customHeight="1" x14ac:dyDescent="0.2">
      <c r="A54" s="545" t="s">
        <v>50</v>
      </c>
      <c r="B54" s="546"/>
      <c r="C54" s="547"/>
      <c r="D54" s="60">
        <f>+D17+D43</f>
        <v>467765.01853568119</v>
      </c>
      <c r="E54" s="60">
        <f t="shared" ref="E54:O54" si="15">+E17+E43</f>
        <v>467765.01853568119</v>
      </c>
      <c r="F54" s="60">
        <f t="shared" si="15"/>
        <v>101888</v>
      </c>
      <c r="G54" s="60">
        <f t="shared" si="15"/>
        <v>0</v>
      </c>
      <c r="H54" s="60">
        <f t="shared" si="15"/>
        <v>470381</v>
      </c>
      <c r="I54" s="60">
        <f t="shared" si="15"/>
        <v>180761</v>
      </c>
      <c r="J54" s="60">
        <f t="shared" si="15"/>
        <v>106855</v>
      </c>
      <c r="K54" s="60">
        <f t="shared" si="15"/>
        <v>289620</v>
      </c>
      <c r="L54" s="52">
        <f t="shared" si="15"/>
        <v>470381</v>
      </c>
      <c r="M54" s="52">
        <f t="shared" si="15"/>
        <v>180761</v>
      </c>
      <c r="N54" s="52">
        <f t="shared" si="15"/>
        <v>106855</v>
      </c>
      <c r="O54" s="52">
        <f t="shared" si="15"/>
        <v>289620</v>
      </c>
      <c r="P54" s="329"/>
    </row>
    <row r="55" spans="1:19" ht="26.25" customHeight="1" x14ac:dyDescent="0.2">
      <c r="A55" s="545" t="s">
        <v>51</v>
      </c>
      <c r="B55" s="546"/>
      <c r="C55" s="547"/>
      <c r="D55" s="55">
        <f>+D13</f>
        <v>56534</v>
      </c>
      <c r="E55" s="55">
        <f t="shared" ref="E55:O55" si="16">+E13</f>
        <v>56534</v>
      </c>
      <c r="F55" s="55">
        <f t="shared" si="16"/>
        <v>0</v>
      </c>
      <c r="G55" s="55">
        <f t="shared" si="16"/>
        <v>0</v>
      </c>
      <c r="H55" s="55">
        <f t="shared" si="16"/>
        <v>65042</v>
      </c>
      <c r="I55" s="55">
        <f t="shared" si="16"/>
        <v>65042</v>
      </c>
      <c r="J55" s="55">
        <f t="shared" si="16"/>
        <v>0</v>
      </c>
      <c r="K55" s="55">
        <f t="shared" si="16"/>
        <v>0</v>
      </c>
      <c r="L55" s="71">
        <f t="shared" si="16"/>
        <v>64951</v>
      </c>
      <c r="M55" s="71">
        <f t="shared" si="16"/>
        <v>64951</v>
      </c>
      <c r="N55" s="71">
        <f t="shared" si="16"/>
        <v>0</v>
      </c>
      <c r="O55" s="71">
        <f t="shared" si="16"/>
        <v>0</v>
      </c>
      <c r="P55" s="329"/>
    </row>
    <row r="56" spans="1:19" ht="17.25" customHeight="1" x14ac:dyDescent="0.2">
      <c r="A56" s="545" t="s">
        <v>52</v>
      </c>
      <c r="B56" s="546"/>
      <c r="C56" s="547"/>
      <c r="D56" s="63">
        <f>+D18</f>
        <v>11585</v>
      </c>
      <c r="E56" s="63">
        <f t="shared" ref="E56:O56" si="17">+E18</f>
        <v>8689</v>
      </c>
      <c r="F56" s="63">
        <f t="shared" si="17"/>
        <v>2896</v>
      </c>
      <c r="G56" s="63">
        <f t="shared" si="17"/>
        <v>2896</v>
      </c>
      <c r="H56" s="63">
        <f t="shared" si="17"/>
        <v>12464</v>
      </c>
      <c r="I56" s="63">
        <f t="shared" si="17"/>
        <v>9568</v>
      </c>
      <c r="J56" s="63">
        <f t="shared" si="17"/>
        <v>2896</v>
      </c>
      <c r="K56" s="63">
        <f t="shared" si="17"/>
        <v>2896</v>
      </c>
      <c r="L56" s="62">
        <f t="shared" si="17"/>
        <v>11099</v>
      </c>
      <c r="M56" s="62">
        <f t="shared" si="17"/>
        <v>11099</v>
      </c>
      <c r="N56" s="62">
        <f t="shared" si="17"/>
        <v>6918</v>
      </c>
      <c r="O56" s="62">
        <f t="shared" si="17"/>
        <v>0</v>
      </c>
      <c r="P56" s="329"/>
    </row>
    <row r="57" spans="1:19" ht="16.5" customHeight="1" x14ac:dyDescent="0.2">
      <c r="A57" s="545" t="s">
        <v>53</v>
      </c>
      <c r="B57" s="546"/>
      <c r="C57" s="547"/>
      <c r="D57" s="60"/>
      <c r="E57" s="60"/>
      <c r="F57" s="60"/>
      <c r="G57" s="60"/>
      <c r="H57" s="60"/>
      <c r="I57" s="60"/>
      <c r="J57" s="60"/>
      <c r="K57" s="60"/>
      <c r="L57" s="72"/>
      <c r="M57" s="72"/>
      <c r="N57" s="72"/>
      <c r="O57" s="72"/>
      <c r="P57" s="329"/>
    </row>
    <row r="58" spans="1:19" ht="18.75" customHeight="1" x14ac:dyDescent="0.2">
      <c r="A58" s="551" t="s">
        <v>106</v>
      </c>
      <c r="B58" s="552"/>
      <c r="C58" s="553"/>
      <c r="D58" s="64">
        <f>+D59+D60+D61+D62+D63+D64</f>
        <v>23169.600556070436</v>
      </c>
      <c r="E58" s="64">
        <f t="shared" ref="E58:O58" si="18">+E59+E60+E61+E62+E63+E64</f>
        <v>23169.600556070436</v>
      </c>
      <c r="F58" s="64">
        <f t="shared" si="18"/>
        <v>0</v>
      </c>
      <c r="G58" s="64">
        <f t="shared" si="18"/>
        <v>0</v>
      </c>
      <c r="H58" s="64">
        <f t="shared" si="18"/>
        <v>63717</v>
      </c>
      <c r="I58" s="64">
        <f t="shared" si="18"/>
        <v>14481</v>
      </c>
      <c r="J58" s="64">
        <f t="shared" si="18"/>
        <v>0</v>
      </c>
      <c r="K58" s="64">
        <f t="shared" si="18"/>
        <v>49236</v>
      </c>
      <c r="L58" s="64">
        <f t="shared" si="18"/>
        <v>63234</v>
      </c>
      <c r="M58" s="64">
        <f t="shared" si="18"/>
        <v>14481</v>
      </c>
      <c r="N58" s="64">
        <f t="shared" si="18"/>
        <v>0</v>
      </c>
      <c r="O58" s="64">
        <f t="shared" si="18"/>
        <v>48753</v>
      </c>
      <c r="P58" s="329"/>
    </row>
    <row r="59" spans="1:19" x14ac:dyDescent="0.2">
      <c r="A59" s="545" t="s">
        <v>54</v>
      </c>
      <c r="B59" s="546"/>
      <c r="C59" s="547"/>
      <c r="D59" s="60"/>
      <c r="E59" s="60"/>
      <c r="F59" s="60"/>
      <c r="G59" s="60"/>
      <c r="H59" s="60"/>
      <c r="I59" s="60"/>
      <c r="J59" s="60"/>
      <c r="K59" s="60"/>
      <c r="L59" s="72"/>
      <c r="M59" s="72"/>
      <c r="N59" s="72"/>
      <c r="O59" s="72"/>
      <c r="P59" s="329"/>
    </row>
    <row r="60" spans="1:19" x14ac:dyDescent="0.2">
      <c r="A60" s="545" t="s">
        <v>55</v>
      </c>
      <c r="B60" s="546"/>
      <c r="C60" s="547"/>
      <c r="D60" s="60">
        <f>+D23</f>
        <v>14481</v>
      </c>
      <c r="E60" s="60">
        <f t="shared" ref="E60:O60" si="19">+E23</f>
        <v>14481</v>
      </c>
      <c r="F60" s="60">
        <f t="shared" si="19"/>
        <v>0</v>
      </c>
      <c r="G60" s="60">
        <f t="shared" si="19"/>
        <v>0</v>
      </c>
      <c r="H60" s="60">
        <f t="shared" si="19"/>
        <v>14481</v>
      </c>
      <c r="I60" s="60">
        <f t="shared" si="19"/>
        <v>14481</v>
      </c>
      <c r="J60" s="60">
        <f t="shared" si="19"/>
        <v>0</v>
      </c>
      <c r="K60" s="60">
        <f t="shared" si="19"/>
        <v>0</v>
      </c>
      <c r="L60" s="52">
        <f t="shared" si="19"/>
        <v>14481</v>
      </c>
      <c r="M60" s="52">
        <f t="shared" si="19"/>
        <v>14481</v>
      </c>
      <c r="N60" s="52">
        <f t="shared" si="19"/>
        <v>0</v>
      </c>
      <c r="O60" s="52">
        <f t="shared" si="19"/>
        <v>0</v>
      </c>
      <c r="P60" s="329"/>
    </row>
    <row r="61" spans="1:19" x14ac:dyDescent="0.2">
      <c r="A61" s="545" t="s">
        <v>56</v>
      </c>
      <c r="B61" s="546"/>
      <c r="C61" s="547"/>
      <c r="D61" s="60">
        <f>+D45+D42</f>
        <v>8688.6005560704361</v>
      </c>
      <c r="E61" s="60">
        <f t="shared" ref="E61:O61" si="20">+E45+E42</f>
        <v>8688.6005560704361</v>
      </c>
      <c r="F61" s="60">
        <f t="shared" si="20"/>
        <v>0</v>
      </c>
      <c r="G61" s="60">
        <f t="shared" si="20"/>
        <v>0</v>
      </c>
      <c r="H61" s="60">
        <f t="shared" si="20"/>
        <v>49236</v>
      </c>
      <c r="I61" s="60">
        <f t="shared" si="20"/>
        <v>0</v>
      </c>
      <c r="J61" s="60">
        <f t="shared" si="20"/>
        <v>0</v>
      </c>
      <c r="K61" s="60">
        <f t="shared" si="20"/>
        <v>49236</v>
      </c>
      <c r="L61" s="52">
        <f t="shared" si="20"/>
        <v>48753</v>
      </c>
      <c r="M61" s="52">
        <f t="shared" si="20"/>
        <v>0</v>
      </c>
      <c r="N61" s="52">
        <f t="shared" si="20"/>
        <v>0</v>
      </c>
      <c r="O61" s="52">
        <f t="shared" si="20"/>
        <v>48753</v>
      </c>
      <c r="P61" s="329"/>
    </row>
    <row r="62" spans="1:19" x14ac:dyDescent="0.2">
      <c r="A62" s="545" t="s">
        <v>57</v>
      </c>
      <c r="B62" s="546"/>
      <c r="C62" s="547"/>
      <c r="D62" s="60"/>
      <c r="E62" s="60"/>
      <c r="F62" s="60"/>
      <c r="G62" s="60"/>
      <c r="H62" s="60"/>
      <c r="I62" s="60"/>
      <c r="J62" s="60"/>
      <c r="K62" s="60"/>
      <c r="L62" s="72"/>
      <c r="M62" s="72"/>
      <c r="N62" s="72"/>
      <c r="O62" s="72"/>
      <c r="P62" s="329"/>
    </row>
    <row r="63" spans="1:19" x14ac:dyDescent="0.2">
      <c r="A63" s="545" t="s">
        <v>58</v>
      </c>
      <c r="B63" s="546"/>
      <c r="C63" s="547"/>
      <c r="D63" s="60"/>
      <c r="E63" s="60"/>
      <c r="F63" s="60"/>
      <c r="G63" s="60"/>
      <c r="H63" s="60"/>
      <c r="I63" s="60"/>
      <c r="J63" s="60"/>
      <c r="K63" s="60"/>
      <c r="L63" s="72"/>
      <c r="M63" s="72"/>
      <c r="N63" s="72"/>
      <c r="O63" s="72"/>
      <c r="P63" s="329"/>
    </row>
    <row r="64" spans="1:19" x14ac:dyDescent="0.2">
      <c r="A64" s="542" t="s">
        <v>59</v>
      </c>
      <c r="B64" s="543"/>
      <c r="C64" s="544"/>
      <c r="D64" s="60"/>
      <c r="E64" s="60"/>
      <c r="F64" s="60"/>
      <c r="G64" s="60"/>
      <c r="H64" s="60"/>
      <c r="I64" s="60"/>
      <c r="J64" s="60"/>
      <c r="K64" s="60"/>
      <c r="L64" s="52"/>
      <c r="M64" s="52"/>
      <c r="N64" s="52"/>
      <c r="O64" s="52"/>
      <c r="P64" s="329"/>
    </row>
    <row r="65" spans="1:16" hidden="1" x14ac:dyDescent="0.2">
      <c r="D65" s="85">
        <f>+D58+D52-D50</f>
        <v>0</v>
      </c>
      <c r="E65" s="85">
        <f t="shared" ref="E65:O65" si="21">+E58+E52-E50</f>
        <v>0</v>
      </c>
      <c r="F65" s="85">
        <f t="shared" si="21"/>
        <v>0</v>
      </c>
      <c r="G65" s="85">
        <f t="shared" si="21"/>
        <v>0</v>
      </c>
      <c r="H65" s="85">
        <f t="shared" si="21"/>
        <v>0</v>
      </c>
      <c r="I65" s="85">
        <f t="shared" si="21"/>
        <v>0</v>
      </c>
      <c r="J65" s="85">
        <f t="shared" si="21"/>
        <v>0</v>
      </c>
      <c r="K65" s="85">
        <f t="shared" si="21"/>
        <v>0</v>
      </c>
      <c r="L65" s="196">
        <f t="shared" si="21"/>
        <v>0</v>
      </c>
      <c r="M65" s="196">
        <f t="shared" si="21"/>
        <v>0</v>
      </c>
      <c r="N65" s="196">
        <f t="shared" si="21"/>
        <v>0</v>
      </c>
      <c r="O65" s="196">
        <f t="shared" si="21"/>
        <v>0</v>
      </c>
      <c r="P65" s="329"/>
    </row>
    <row r="66" spans="1:16" x14ac:dyDescent="0.2">
      <c r="A66" s="528" t="s">
        <v>766</v>
      </c>
      <c r="B66" s="528"/>
      <c r="C66" s="528"/>
      <c r="D66" s="528"/>
      <c r="E66" s="528"/>
      <c r="F66" s="528"/>
      <c r="G66" s="528"/>
      <c r="H66" s="528"/>
      <c r="I66" s="528"/>
      <c r="J66" s="528"/>
      <c r="K66" s="528"/>
      <c r="L66" s="528"/>
      <c r="M66" s="528"/>
      <c r="N66" s="528"/>
      <c r="O66" s="528"/>
      <c r="P66" s="329"/>
    </row>
    <row r="67" spans="1:16" x14ac:dyDescent="0.2">
      <c r="A67" s="279" t="s">
        <v>765</v>
      </c>
      <c r="B67" s="279"/>
      <c r="C67" s="2"/>
      <c r="D67" s="16"/>
      <c r="E67" s="16"/>
      <c r="F67" s="16"/>
      <c r="G67" s="16"/>
      <c r="H67" s="16"/>
      <c r="I67" s="16"/>
      <c r="J67" s="16"/>
      <c r="K67" s="16"/>
      <c r="L67" s="16"/>
      <c r="M67" s="16"/>
      <c r="N67" s="16"/>
      <c r="O67" s="16"/>
    </row>
  </sheetData>
  <mergeCells count="82">
    <mergeCell ref="A66:O66"/>
    <mergeCell ref="P42:P43"/>
    <mergeCell ref="Q42:Q43"/>
    <mergeCell ref="R42:R43"/>
    <mergeCell ref="S42:S43"/>
    <mergeCell ref="P44:P47"/>
    <mergeCell ref="Q44:Q47"/>
    <mergeCell ref="R44:R47"/>
    <mergeCell ref="S44:S47"/>
    <mergeCell ref="A61:C61"/>
    <mergeCell ref="P13:P14"/>
    <mergeCell ref="Q13:Q14"/>
    <mergeCell ref="R13:R14"/>
    <mergeCell ref="S13:S14"/>
    <mergeCell ref="P16:P19"/>
    <mergeCell ref="Q16:Q19"/>
    <mergeCell ref="R16:R19"/>
    <mergeCell ref="S16:S19"/>
    <mergeCell ref="Q1:S1"/>
    <mergeCell ref="A2:S2"/>
    <mergeCell ref="P5:R5"/>
    <mergeCell ref="S5:S9"/>
    <mergeCell ref="P6:P9"/>
    <mergeCell ref="Q6:Q9"/>
    <mergeCell ref="R6:R9"/>
    <mergeCell ref="D5:G5"/>
    <mergeCell ref="H5:K5"/>
    <mergeCell ref="M8:M9"/>
    <mergeCell ref="A40:O40"/>
    <mergeCell ref="A41:O41"/>
    <mergeCell ref="A3:O3"/>
    <mergeCell ref="N4:O4"/>
    <mergeCell ref="A5:A9"/>
    <mergeCell ref="B5:B9"/>
    <mergeCell ref="C5:C9"/>
    <mergeCell ref="J8:J9"/>
    <mergeCell ref="A15:O15"/>
    <mergeCell ref="A22:O22"/>
    <mergeCell ref="A60:C60"/>
    <mergeCell ref="A53:C53"/>
    <mergeCell ref="A54:C54"/>
    <mergeCell ref="B46:B47"/>
    <mergeCell ref="A46:A47"/>
    <mergeCell ref="A51:C51"/>
    <mergeCell ref="A42:A43"/>
    <mergeCell ref="B42:B43"/>
    <mergeCell ref="A59:C59"/>
    <mergeCell ref="A44:A45"/>
    <mergeCell ref="B44:B45"/>
    <mergeCell ref="I7:J7"/>
    <mergeCell ref="E8:E9"/>
    <mergeCell ref="F8:F9"/>
    <mergeCell ref="A11:O11"/>
    <mergeCell ref="A16:A17"/>
    <mergeCell ref="A64:C64"/>
    <mergeCell ref="A62:C62"/>
    <mergeCell ref="A50:C50"/>
    <mergeCell ref="A57:C57"/>
    <mergeCell ref="A58:C58"/>
    <mergeCell ref="A25:O25"/>
    <mergeCell ref="A63:C63"/>
    <mergeCell ref="A52:C52"/>
    <mergeCell ref="A55:C55"/>
    <mergeCell ref="A56:C56"/>
    <mergeCell ref="A21:O21"/>
    <mergeCell ref="A10:B10"/>
    <mergeCell ref="L5:O5"/>
    <mergeCell ref="B16:B17"/>
    <mergeCell ref="I8:I9"/>
    <mergeCell ref="M7:N7"/>
    <mergeCell ref="D6:D9"/>
    <mergeCell ref="O7:O9"/>
    <mergeCell ref="E6:G6"/>
    <mergeCell ref="I6:K6"/>
    <mergeCell ref="L6:L9"/>
    <mergeCell ref="K7:K9"/>
    <mergeCell ref="A12:O12"/>
    <mergeCell ref="G7:G9"/>
    <mergeCell ref="N8:N9"/>
    <mergeCell ref="E7:F7"/>
    <mergeCell ref="H6:H9"/>
    <mergeCell ref="M6:O6"/>
  </mergeCells>
  <phoneticPr fontId="11" type="noConversion"/>
  <pageMargins left="0.19685039370078741" right="0.19685039370078741" top="0.39370078740157483" bottom="0.19685039370078741" header="0" footer="0"/>
  <pageSetup paperSize="9" scale="7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86"/>
  <sheetViews>
    <sheetView zoomScale="115" zoomScaleNormal="115" workbookViewId="0">
      <pane ySplit="9" topLeftCell="A10" activePane="bottomLeft" state="frozen"/>
      <selection pane="bottomLeft" activeCell="D68" sqref="D68:O68"/>
    </sheetView>
  </sheetViews>
  <sheetFormatPr defaultRowHeight="12.75" x14ac:dyDescent="0.2"/>
  <cols>
    <col min="1" max="1" width="3.5703125" style="2" customWidth="1"/>
    <col min="2" max="2" width="30" style="2" customWidth="1"/>
    <col min="3" max="3" width="5.42578125" style="2" customWidth="1"/>
    <col min="4" max="4" width="9.85546875" style="2" customWidth="1"/>
    <col min="5" max="5" width="10.140625" style="2" customWidth="1"/>
    <col min="6" max="6" width="9.140625" style="2" customWidth="1"/>
    <col min="7" max="7" width="6.7109375" style="2" customWidth="1"/>
    <col min="8" max="8" width="10.42578125" style="2" customWidth="1"/>
    <col min="9" max="9" width="10.140625" style="2" customWidth="1"/>
    <col min="10" max="10" width="9.28515625" style="2" customWidth="1"/>
    <col min="11" max="11" width="7.28515625" style="2" customWidth="1"/>
    <col min="12" max="12" width="9.85546875" style="2" customWidth="1"/>
    <col min="13" max="13" width="10.5703125" style="2" customWidth="1"/>
    <col min="14" max="14" width="9.140625" style="2" customWidth="1"/>
    <col min="15" max="15" width="7" style="2" customWidth="1"/>
    <col min="16" max="16" width="17.85546875" style="17" customWidth="1"/>
    <col min="17" max="17" width="5.140625" style="181" customWidth="1"/>
    <col min="18" max="18" width="5" style="181" customWidth="1"/>
    <col min="19" max="19" width="21.42578125" style="176" customWidth="1"/>
    <col min="20" max="16384" width="9.140625" style="17"/>
  </cols>
  <sheetData>
    <row r="1" spans="1:21" ht="35.25" customHeight="1" x14ac:dyDescent="0.2">
      <c r="A1" s="9"/>
      <c r="B1" s="9"/>
      <c r="D1" s="9"/>
      <c r="E1" s="9"/>
      <c r="F1" s="9"/>
      <c r="G1" s="9"/>
      <c r="H1" s="9"/>
      <c r="I1" s="9"/>
      <c r="J1" s="9"/>
      <c r="K1" s="9"/>
      <c r="L1" s="130"/>
      <c r="M1" s="130"/>
      <c r="N1" s="130"/>
      <c r="O1" s="130"/>
      <c r="P1" s="131"/>
      <c r="Q1" s="614" t="s">
        <v>841</v>
      </c>
      <c r="R1" s="614"/>
      <c r="S1" s="614"/>
    </row>
    <row r="2" spans="1:21" ht="15.75" customHeight="1" x14ac:dyDescent="0.25">
      <c r="A2" s="532" t="s">
        <v>847</v>
      </c>
      <c r="B2" s="532"/>
      <c r="C2" s="532"/>
      <c r="D2" s="532"/>
      <c r="E2" s="532"/>
      <c r="F2" s="532"/>
      <c r="G2" s="532"/>
      <c r="H2" s="532"/>
      <c r="I2" s="532"/>
      <c r="J2" s="532"/>
      <c r="K2" s="532"/>
      <c r="L2" s="532"/>
      <c r="M2" s="532"/>
      <c r="N2" s="532"/>
      <c r="O2" s="532"/>
      <c r="P2" s="532"/>
      <c r="Q2" s="532"/>
      <c r="R2" s="532"/>
      <c r="S2" s="532"/>
    </row>
    <row r="3" spans="1:21" ht="16.5" customHeight="1" x14ac:dyDescent="0.2">
      <c r="A3" s="560"/>
      <c r="B3" s="560"/>
      <c r="C3" s="560"/>
      <c r="D3" s="560"/>
      <c r="E3" s="560"/>
      <c r="F3" s="560"/>
      <c r="G3" s="560"/>
      <c r="H3" s="560"/>
      <c r="I3" s="560"/>
      <c r="J3" s="560"/>
      <c r="K3" s="560"/>
      <c r="L3" s="560"/>
      <c r="M3" s="560"/>
      <c r="N3" s="560"/>
      <c r="O3" s="560"/>
    </row>
    <row r="4" spans="1:21" x14ac:dyDescent="0.2">
      <c r="A4" s="15"/>
      <c r="B4" s="15"/>
      <c r="C4" s="15"/>
      <c r="D4" s="15"/>
      <c r="E4" s="15"/>
      <c r="F4" s="15"/>
      <c r="G4" s="15"/>
      <c r="H4" s="15"/>
      <c r="I4" s="15"/>
      <c r="J4" s="15"/>
      <c r="K4" s="15"/>
      <c r="L4" s="16"/>
      <c r="M4" s="16"/>
      <c r="N4" s="533"/>
      <c r="O4" s="533"/>
    </row>
    <row r="5" spans="1:21" ht="31.5" customHeight="1" x14ac:dyDescent="0.2">
      <c r="A5" s="512" t="s">
        <v>168</v>
      </c>
      <c r="B5" s="513" t="s">
        <v>166</v>
      </c>
      <c r="C5" s="514" t="s">
        <v>167</v>
      </c>
      <c r="D5" s="504" t="s">
        <v>768</v>
      </c>
      <c r="E5" s="504"/>
      <c r="F5" s="504"/>
      <c r="G5" s="504"/>
      <c r="H5" s="534" t="s">
        <v>769</v>
      </c>
      <c r="I5" s="535"/>
      <c r="J5" s="535"/>
      <c r="K5" s="536"/>
      <c r="L5" s="504" t="s">
        <v>770</v>
      </c>
      <c r="M5" s="504"/>
      <c r="N5" s="504"/>
      <c r="O5" s="504"/>
      <c r="P5" s="615" t="s">
        <v>427</v>
      </c>
      <c r="Q5" s="615"/>
      <c r="R5" s="615"/>
      <c r="S5" s="516" t="s">
        <v>428</v>
      </c>
    </row>
    <row r="6" spans="1:21" ht="12.75" customHeight="1" x14ac:dyDescent="0.2">
      <c r="A6" s="512"/>
      <c r="B6" s="513"/>
      <c r="C6" s="514"/>
      <c r="D6" s="505" t="s">
        <v>112</v>
      </c>
      <c r="E6" s="504" t="s">
        <v>113</v>
      </c>
      <c r="F6" s="504"/>
      <c r="G6" s="504"/>
      <c r="H6" s="505" t="s">
        <v>112</v>
      </c>
      <c r="I6" s="506" t="s">
        <v>113</v>
      </c>
      <c r="J6" s="507"/>
      <c r="K6" s="508"/>
      <c r="L6" s="505" t="s">
        <v>112</v>
      </c>
      <c r="M6" s="506" t="s">
        <v>113</v>
      </c>
      <c r="N6" s="507"/>
      <c r="O6" s="508"/>
      <c r="P6" s="616" t="s">
        <v>429</v>
      </c>
      <c r="Q6" s="522" t="s">
        <v>430</v>
      </c>
      <c r="R6" s="525" t="s">
        <v>431</v>
      </c>
      <c r="S6" s="517"/>
    </row>
    <row r="7" spans="1:21" ht="12.75" customHeight="1" x14ac:dyDescent="0.2">
      <c r="A7" s="512"/>
      <c r="B7" s="513"/>
      <c r="C7" s="514"/>
      <c r="D7" s="505"/>
      <c r="E7" s="504" t="s">
        <v>114</v>
      </c>
      <c r="F7" s="504"/>
      <c r="G7" s="505" t="s">
        <v>243</v>
      </c>
      <c r="H7" s="505"/>
      <c r="I7" s="504" t="s">
        <v>114</v>
      </c>
      <c r="J7" s="504"/>
      <c r="K7" s="505" t="s">
        <v>243</v>
      </c>
      <c r="L7" s="505"/>
      <c r="M7" s="504" t="s">
        <v>114</v>
      </c>
      <c r="N7" s="504"/>
      <c r="O7" s="505" t="s">
        <v>243</v>
      </c>
      <c r="P7" s="617"/>
      <c r="Q7" s="523"/>
      <c r="R7" s="526"/>
      <c r="S7" s="517"/>
    </row>
    <row r="8" spans="1:21" ht="12.75" customHeight="1" x14ac:dyDescent="0.2">
      <c r="A8" s="512"/>
      <c r="B8" s="513"/>
      <c r="C8" s="514"/>
      <c r="D8" s="505"/>
      <c r="E8" s="505" t="s">
        <v>163</v>
      </c>
      <c r="F8" s="505" t="s">
        <v>115</v>
      </c>
      <c r="G8" s="505"/>
      <c r="H8" s="505"/>
      <c r="I8" s="505" t="s">
        <v>163</v>
      </c>
      <c r="J8" s="505" t="s">
        <v>115</v>
      </c>
      <c r="K8" s="505"/>
      <c r="L8" s="505"/>
      <c r="M8" s="505" t="s">
        <v>163</v>
      </c>
      <c r="N8" s="505" t="s">
        <v>115</v>
      </c>
      <c r="O8" s="505"/>
      <c r="P8" s="617"/>
      <c r="Q8" s="523"/>
      <c r="R8" s="526"/>
      <c r="S8" s="517"/>
    </row>
    <row r="9" spans="1:21" ht="57.75" customHeight="1" x14ac:dyDescent="0.2">
      <c r="A9" s="512"/>
      <c r="B9" s="513"/>
      <c r="C9" s="514"/>
      <c r="D9" s="505"/>
      <c r="E9" s="505"/>
      <c r="F9" s="505"/>
      <c r="G9" s="505"/>
      <c r="H9" s="505"/>
      <c r="I9" s="505"/>
      <c r="J9" s="505"/>
      <c r="K9" s="505"/>
      <c r="L9" s="505"/>
      <c r="M9" s="505"/>
      <c r="N9" s="505"/>
      <c r="O9" s="505"/>
      <c r="P9" s="618"/>
      <c r="Q9" s="524"/>
      <c r="R9" s="527"/>
      <c r="S9" s="518"/>
    </row>
    <row r="10" spans="1:21" ht="31.5" customHeight="1" x14ac:dyDescent="0.2">
      <c r="A10" s="613" t="s">
        <v>179</v>
      </c>
      <c r="B10" s="613"/>
      <c r="C10" s="613"/>
      <c r="D10" s="139">
        <f>+D66+D54+D39</f>
        <v>15206962.465245597</v>
      </c>
      <c r="E10" s="139">
        <f t="shared" ref="E10:O10" si="0">+E66+E54+E39</f>
        <v>15201170.064874884</v>
      </c>
      <c r="F10" s="139">
        <f t="shared" si="0"/>
        <v>1239197.6163113993</v>
      </c>
      <c r="G10" s="139">
        <f t="shared" si="0"/>
        <v>5792.4003707136244</v>
      </c>
      <c r="H10" s="139">
        <f t="shared" si="0"/>
        <v>14036805.695379982</v>
      </c>
      <c r="I10" s="139">
        <f t="shared" si="0"/>
        <v>13886589.695379982</v>
      </c>
      <c r="J10" s="139">
        <f t="shared" si="0"/>
        <v>1276654</v>
      </c>
      <c r="K10" s="139">
        <f t="shared" si="0"/>
        <v>150216</v>
      </c>
      <c r="L10" s="139">
        <f t="shared" si="0"/>
        <v>11874659.695379982</v>
      </c>
      <c r="M10" s="139">
        <f t="shared" si="0"/>
        <v>11824256.695379982</v>
      </c>
      <c r="N10" s="139">
        <f t="shared" si="0"/>
        <v>1242534</v>
      </c>
      <c r="O10" s="139">
        <f t="shared" si="0"/>
        <v>50403</v>
      </c>
      <c r="P10" s="355"/>
      <c r="Q10" s="182"/>
      <c r="R10" s="182"/>
      <c r="S10" s="198"/>
    </row>
    <row r="11" spans="1:21" ht="15" customHeight="1" x14ac:dyDescent="0.2">
      <c r="A11" s="602" t="s">
        <v>178</v>
      </c>
      <c r="B11" s="602"/>
      <c r="C11" s="602"/>
      <c r="D11" s="602"/>
      <c r="E11" s="602"/>
      <c r="F11" s="602"/>
      <c r="G11" s="602"/>
      <c r="H11" s="602"/>
      <c r="I11" s="602"/>
      <c r="J11" s="602"/>
      <c r="K11" s="602"/>
      <c r="L11" s="602"/>
      <c r="M11" s="602"/>
      <c r="N11" s="602"/>
      <c r="O11" s="602"/>
      <c r="P11" s="356"/>
      <c r="Q11" s="203"/>
      <c r="R11" s="203"/>
      <c r="S11" s="1"/>
    </row>
    <row r="12" spans="1:21" ht="15" customHeight="1" x14ac:dyDescent="0.2">
      <c r="A12" s="602" t="s">
        <v>233</v>
      </c>
      <c r="B12" s="602"/>
      <c r="C12" s="602"/>
      <c r="D12" s="602"/>
      <c r="E12" s="602"/>
      <c r="F12" s="602"/>
      <c r="G12" s="602"/>
      <c r="H12" s="602"/>
      <c r="I12" s="602"/>
      <c r="J12" s="602"/>
      <c r="K12" s="602"/>
      <c r="L12" s="602"/>
      <c r="M12" s="602"/>
      <c r="N12" s="602"/>
      <c r="O12" s="602"/>
      <c r="P12" s="356"/>
      <c r="Q12" s="203"/>
      <c r="R12" s="203"/>
      <c r="S12" s="1"/>
      <c r="T12" s="357"/>
      <c r="U12" s="357"/>
    </row>
    <row r="13" spans="1:21" ht="21" customHeight="1" x14ac:dyDescent="0.2">
      <c r="A13" s="554" t="s">
        <v>142</v>
      </c>
      <c r="B13" s="509" t="s">
        <v>310</v>
      </c>
      <c r="C13" s="1" t="s">
        <v>105</v>
      </c>
      <c r="D13" s="67">
        <v>283682.80815569975</v>
      </c>
      <c r="E13" s="67">
        <v>283682.80815569975</v>
      </c>
      <c r="F13" s="67">
        <v>7240.5004633920298</v>
      </c>
      <c r="G13" s="67">
        <v>0</v>
      </c>
      <c r="H13" s="124">
        <v>267257</v>
      </c>
      <c r="I13" s="124">
        <v>267257</v>
      </c>
      <c r="J13" s="124">
        <v>4858</v>
      </c>
      <c r="K13" s="124">
        <v>0</v>
      </c>
      <c r="L13" s="71">
        <v>262524</v>
      </c>
      <c r="M13" s="71">
        <v>262524</v>
      </c>
      <c r="N13" s="71">
        <v>4724</v>
      </c>
      <c r="O13" s="71">
        <v>0</v>
      </c>
      <c r="P13" s="619" t="s">
        <v>519</v>
      </c>
      <c r="Q13" s="440" t="s">
        <v>520</v>
      </c>
      <c r="R13" s="391" t="s">
        <v>521</v>
      </c>
      <c r="S13" s="591" t="s">
        <v>524</v>
      </c>
      <c r="T13" s="358"/>
      <c r="U13" s="357"/>
    </row>
    <row r="14" spans="1:21" ht="19.5" customHeight="1" x14ac:dyDescent="0.2">
      <c r="A14" s="554"/>
      <c r="B14" s="509"/>
      <c r="C14" s="1" t="s">
        <v>169</v>
      </c>
      <c r="D14" s="67">
        <v>3666589.4346617241</v>
      </c>
      <c r="E14" s="67">
        <v>3666589.4346617241</v>
      </c>
      <c r="F14" s="67">
        <v>167400.37071362371</v>
      </c>
      <c r="G14" s="67">
        <v>0</v>
      </c>
      <c r="H14" s="124">
        <v>2916673</v>
      </c>
      <c r="I14" s="124">
        <v>2916673</v>
      </c>
      <c r="J14" s="124">
        <v>169342</v>
      </c>
      <c r="K14" s="124">
        <v>0</v>
      </c>
      <c r="L14" s="71">
        <v>2100510</v>
      </c>
      <c r="M14" s="71">
        <v>2100510</v>
      </c>
      <c r="N14" s="71">
        <v>153953</v>
      </c>
      <c r="O14" s="71">
        <v>0</v>
      </c>
      <c r="P14" s="620"/>
      <c r="Q14" s="622"/>
      <c r="R14" s="622"/>
      <c r="S14" s="592"/>
      <c r="T14" s="358"/>
      <c r="U14" s="357"/>
    </row>
    <row r="15" spans="1:21" ht="21" customHeight="1" x14ac:dyDescent="0.2">
      <c r="A15" s="554"/>
      <c r="B15" s="509"/>
      <c r="C15" s="1" t="s">
        <v>192</v>
      </c>
      <c r="D15" s="51">
        <v>289.6200185356812</v>
      </c>
      <c r="E15" s="51">
        <v>289.6200185356812</v>
      </c>
      <c r="F15" s="67">
        <v>0</v>
      </c>
      <c r="G15" s="67">
        <v>0</v>
      </c>
      <c r="H15" s="124">
        <v>622</v>
      </c>
      <c r="I15" s="124">
        <v>622</v>
      </c>
      <c r="J15" s="124">
        <v>0</v>
      </c>
      <c r="K15" s="124">
        <v>0</v>
      </c>
      <c r="L15" s="71">
        <v>283</v>
      </c>
      <c r="M15" s="71">
        <v>283</v>
      </c>
      <c r="N15" s="71">
        <v>0</v>
      </c>
      <c r="O15" s="71">
        <v>0</v>
      </c>
      <c r="P15" s="621"/>
      <c r="Q15" s="441"/>
      <c r="R15" s="441"/>
      <c r="S15" s="593"/>
      <c r="T15" s="358"/>
      <c r="U15" s="357"/>
    </row>
    <row r="16" spans="1:21" ht="111.75" customHeight="1" x14ac:dyDescent="0.2">
      <c r="A16" s="26" t="s">
        <v>143</v>
      </c>
      <c r="B16" s="26" t="s">
        <v>262</v>
      </c>
      <c r="C16" s="1" t="s">
        <v>105</v>
      </c>
      <c r="D16" s="67">
        <v>651645.04170528264</v>
      </c>
      <c r="E16" s="67">
        <v>651645.04170528264</v>
      </c>
      <c r="F16" s="67">
        <v>15582</v>
      </c>
      <c r="G16" s="67">
        <v>0</v>
      </c>
      <c r="H16" s="124">
        <v>561367</v>
      </c>
      <c r="I16" s="124">
        <v>561367</v>
      </c>
      <c r="J16" s="124">
        <v>16016</v>
      </c>
      <c r="K16" s="124">
        <v>0</v>
      </c>
      <c r="L16" s="71">
        <v>469819</v>
      </c>
      <c r="M16" s="71">
        <v>469819</v>
      </c>
      <c r="N16" s="71">
        <v>13067</v>
      </c>
      <c r="O16" s="71">
        <v>0</v>
      </c>
      <c r="P16" s="1" t="s">
        <v>522</v>
      </c>
      <c r="Q16" s="203">
        <v>2305</v>
      </c>
      <c r="R16" s="203" t="s">
        <v>523</v>
      </c>
      <c r="S16" s="1" t="s">
        <v>549</v>
      </c>
      <c r="T16" s="358"/>
    </row>
    <row r="17" spans="1:20" ht="69" customHeight="1" x14ac:dyDescent="0.2">
      <c r="A17" s="26" t="s">
        <v>144</v>
      </c>
      <c r="B17" s="26" t="s">
        <v>174</v>
      </c>
      <c r="C17" s="1" t="s">
        <v>105</v>
      </c>
      <c r="D17" s="67">
        <v>326401.76088971272</v>
      </c>
      <c r="E17" s="67">
        <v>326401.76088971272</v>
      </c>
      <c r="F17" s="67">
        <v>142753.70713623727</v>
      </c>
      <c r="G17" s="67">
        <v>0</v>
      </c>
      <c r="H17" s="124">
        <v>328342</v>
      </c>
      <c r="I17" s="124">
        <v>328342</v>
      </c>
      <c r="J17" s="124">
        <v>137019</v>
      </c>
      <c r="K17" s="124">
        <v>0</v>
      </c>
      <c r="L17" s="71">
        <v>328236</v>
      </c>
      <c r="M17" s="71">
        <v>328236</v>
      </c>
      <c r="N17" s="71">
        <v>139941</v>
      </c>
      <c r="O17" s="71">
        <v>0</v>
      </c>
      <c r="P17" s="262" t="s">
        <v>517</v>
      </c>
      <c r="Q17" s="203">
        <v>110</v>
      </c>
      <c r="R17" s="203" t="s">
        <v>518</v>
      </c>
      <c r="S17" s="1" t="s">
        <v>527</v>
      </c>
      <c r="T17" s="358"/>
    </row>
    <row r="18" spans="1:20" ht="78" customHeight="1" x14ac:dyDescent="0.2">
      <c r="A18" s="26" t="s">
        <v>145</v>
      </c>
      <c r="B18" s="26" t="s">
        <v>180</v>
      </c>
      <c r="C18" s="1" t="s">
        <v>105</v>
      </c>
      <c r="D18" s="67">
        <v>176378.59128822986</v>
      </c>
      <c r="E18" s="67">
        <v>176378.59128822986</v>
      </c>
      <c r="F18" s="67">
        <v>135976.59870250232</v>
      </c>
      <c r="G18" s="67">
        <v>0</v>
      </c>
      <c r="H18" s="124">
        <v>171467</v>
      </c>
      <c r="I18" s="124">
        <v>171467</v>
      </c>
      <c r="J18" s="124">
        <v>130911</v>
      </c>
      <c r="K18" s="124">
        <v>0</v>
      </c>
      <c r="L18" s="71">
        <v>170803</v>
      </c>
      <c r="M18" s="71">
        <v>170803</v>
      </c>
      <c r="N18" s="71">
        <v>130452</v>
      </c>
      <c r="O18" s="71">
        <v>0</v>
      </c>
      <c r="P18" s="199" t="s">
        <v>525</v>
      </c>
      <c r="Q18" s="204">
        <v>19</v>
      </c>
      <c r="R18" s="392">
        <v>19</v>
      </c>
      <c r="S18" s="1" t="s">
        <v>526</v>
      </c>
      <c r="T18" s="358"/>
    </row>
    <row r="19" spans="1:20" ht="42.75" customHeight="1" x14ac:dyDescent="0.2">
      <c r="A19" s="26" t="s">
        <v>146</v>
      </c>
      <c r="B19" s="26" t="s">
        <v>5</v>
      </c>
      <c r="C19" s="1" t="s">
        <v>169</v>
      </c>
      <c r="D19" s="67">
        <v>57924.003707136239</v>
      </c>
      <c r="E19" s="67">
        <v>57924.003707136239</v>
      </c>
      <c r="F19" s="67">
        <v>0</v>
      </c>
      <c r="G19" s="67">
        <v>0</v>
      </c>
      <c r="H19" s="124">
        <v>57924</v>
      </c>
      <c r="I19" s="124">
        <v>57924</v>
      </c>
      <c r="J19" s="124">
        <v>0</v>
      </c>
      <c r="K19" s="124">
        <v>0</v>
      </c>
      <c r="L19" s="62">
        <v>43872</v>
      </c>
      <c r="M19" s="62">
        <v>43872</v>
      </c>
      <c r="N19" s="62">
        <v>0</v>
      </c>
      <c r="O19" s="62">
        <v>0</v>
      </c>
      <c r="P19" s="254" t="s">
        <v>512</v>
      </c>
      <c r="Q19" s="205" t="s">
        <v>513</v>
      </c>
      <c r="R19" s="205" t="s">
        <v>514</v>
      </c>
      <c r="S19" s="1" t="s">
        <v>550</v>
      </c>
      <c r="T19" s="358"/>
    </row>
    <row r="20" spans="1:20" ht="84.75" customHeight="1" x14ac:dyDescent="0.2">
      <c r="A20" s="26" t="s">
        <v>147</v>
      </c>
      <c r="B20" s="26" t="s">
        <v>6</v>
      </c>
      <c r="C20" s="1" t="s">
        <v>169</v>
      </c>
      <c r="D20" s="67">
        <v>167979.61075069511</v>
      </c>
      <c r="E20" s="67">
        <v>167979.61075069511</v>
      </c>
      <c r="F20" s="67">
        <v>0</v>
      </c>
      <c r="G20" s="67">
        <v>0</v>
      </c>
      <c r="H20" s="124">
        <v>159291</v>
      </c>
      <c r="I20" s="124">
        <v>159291</v>
      </c>
      <c r="J20" s="124">
        <v>0</v>
      </c>
      <c r="K20" s="124">
        <v>0</v>
      </c>
      <c r="L20" s="62">
        <v>87675</v>
      </c>
      <c r="M20" s="62">
        <v>87675</v>
      </c>
      <c r="N20" s="62">
        <v>0</v>
      </c>
      <c r="O20" s="62">
        <v>0</v>
      </c>
      <c r="P20" s="1" t="s">
        <v>515</v>
      </c>
      <c r="Q20" s="203">
        <v>2360</v>
      </c>
      <c r="R20" s="203" t="s">
        <v>516</v>
      </c>
      <c r="S20" s="1" t="s">
        <v>551</v>
      </c>
      <c r="T20" s="358"/>
    </row>
    <row r="21" spans="1:20" ht="48" customHeight="1" x14ac:dyDescent="0.2">
      <c r="A21" s="26" t="s">
        <v>148</v>
      </c>
      <c r="B21" s="26" t="s">
        <v>311</v>
      </c>
      <c r="C21" s="1" t="s">
        <v>82</v>
      </c>
      <c r="D21" s="67">
        <v>4755560.7043558853</v>
      </c>
      <c r="E21" s="67">
        <v>4755560.7043558853</v>
      </c>
      <c r="F21" s="67">
        <v>0</v>
      </c>
      <c r="G21" s="67">
        <v>0</v>
      </c>
      <c r="H21" s="124">
        <v>4953184</v>
      </c>
      <c r="I21" s="124">
        <v>4953184</v>
      </c>
      <c r="J21" s="124">
        <v>40800</v>
      </c>
      <c r="K21" s="124">
        <v>0</v>
      </c>
      <c r="L21" s="62">
        <v>4497193</v>
      </c>
      <c r="M21" s="62">
        <v>4492182</v>
      </c>
      <c r="N21" s="62">
        <v>28196</v>
      </c>
      <c r="O21" s="62">
        <v>5011</v>
      </c>
      <c r="P21" s="396" t="s">
        <v>497</v>
      </c>
      <c r="Q21" s="392">
        <v>2850</v>
      </c>
      <c r="R21" s="203" t="s">
        <v>498</v>
      </c>
      <c r="S21" s="1" t="s">
        <v>533</v>
      </c>
      <c r="T21" s="358"/>
    </row>
    <row r="22" spans="1:20" ht="45" customHeight="1" x14ac:dyDescent="0.2">
      <c r="A22" s="26" t="s">
        <v>149</v>
      </c>
      <c r="B22" s="26" t="s">
        <v>312</v>
      </c>
      <c r="C22" s="1" t="s">
        <v>82</v>
      </c>
      <c r="D22" s="67">
        <v>1506024.0963855423</v>
      </c>
      <c r="E22" s="67">
        <v>1506024.0963855423</v>
      </c>
      <c r="F22" s="67">
        <v>0</v>
      </c>
      <c r="G22" s="67">
        <v>0</v>
      </c>
      <c r="H22" s="124">
        <v>1662712</v>
      </c>
      <c r="I22" s="124">
        <v>1662712</v>
      </c>
      <c r="J22" s="124">
        <v>31970</v>
      </c>
      <c r="K22" s="124">
        <v>0</v>
      </c>
      <c r="L22" s="62">
        <v>1284842</v>
      </c>
      <c r="M22" s="62">
        <v>1284842</v>
      </c>
      <c r="N22" s="62">
        <v>27743</v>
      </c>
      <c r="O22" s="62">
        <v>0</v>
      </c>
      <c r="P22" s="396" t="s">
        <v>499</v>
      </c>
      <c r="Q22" s="392">
        <v>3900</v>
      </c>
      <c r="R22" s="203" t="s">
        <v>500</v>
      </c>
      <c r="S22" s="1" t="s">
        <v>534</v>
      </c>
      <c r="T22" s="358"/>
    </row>
    <row r="23" spans="1:20" ht="83.25" customHeight="1" x14ac:dyDescent="0.2">
      <c r="A23" s="26" t="s">
        <v>150</v>
      </c>
      <c r="B23" s="26" t="s">
        <v>313</v>
      </c>
      <c r="C23" s="1" t="s">
        <v>82</v>
      </c>
      <c r="D23" s="67">
        <v>14481.00092678406</v>
      </c>
      <c r="E23" s="67">
        <v>14481.00092678406</v>
      </c>
      <c r="F23" s="67">
        <v>0</v>
      </c>
      <c r="G23" s="67">
        <v>0</v>
      </c>
      <c r="H23" s="124">
        <v>15629</v>
      </c>
      <c r="I23" s="124">
        <v>15629</v>
      </c>
      <c r="J23" s="124">
        <v>0</v>
      </c>
      <c r="K23" s="124">
        <v>0</v>
      </c>
      <c r="L23" s="62">
        <v>14209</v>
      </c>
      <c r="M23" s="62">
        <v>14209</v>
      </c>
      <c r="N23" s="62">
        <v>0</v>
      </c>
      <c r="O23" s="62">
        <v>0</v>
      </c>
      <c r="P23" s="396" t="s">
        <v>501</v>
      </c>
      <c r="Q23" s="392">
        <v>112</v>
      </c>
      <c r="R23" s="203" t="s">
        <v>502</v>
      </c>
      <c r="S23" s="1" t="s">
        <v>529</v>
      </c>
      <c r="T23" s="358"/>
    </row>
    <row r="24" spans="1:20" ht="24.75" customHeight="1" x14ac:dyDescent="0.2">
      <c r="A24" s="554" t="s">
        <v>151</v>
      </c>
      <c r="B24" s="509" t="s">
        <v>314</v>
      </c>
      <c r="C24" s="1" t="s">
        <v>82</v>
      </c>
      <c r="D24" s="67">
        <v>69219.184430027803</v>
      </c>
      <c r="E24" s="67">
        <v>69219.184430027803</v>
      </c>
      <c r="F24" s="67">
        <v>0</v>
      </c>
      <c r="G24" s="67">
        <v>0</v>
      </c>
      <c r="H24" s="124">
        <v>76460</v>
      </c>
      <c r="I24" s="124">
        <v>76460</v>
      </c>
      <c r="J24" s="124">
        <v>0</v>
      </c>
      <c r="K24" s="124">
        <v>0</v>
      </c>
      <c r="L24" s="62">
        <v>71559</v>
      </c>
      <c r="M24" s="62">
        <v>71559</v>
      </c>
      <c r="N24" s="62">
        <v>0</v>
      </c>
      <c r="O24" s="62">
        <v>0</v>
      </c>
      <c r="P24" s="594" t="s">
        <v>503</v>
      </c>
      <c r="Q24" s="468">
        <v>480</v>
      </c>
      <c r="R24" s="206" t="s">
        <v>504</v>
      </c>
      <c r="S24" s="445" t="s">
        <v>528</v>
      </c>
      <c r="T24" s="358"/>
    </row>
    <row r="25" spans="1:20" ht="23.25" customHeight="1" x14ac:dyDescent="0.2">
      <c r="A25" s="554"/>
      <c r="B25" s="509"/>
      <c r="C25" s="1" t="s">
        <v>169</v>
      </c>
      <c r="D25" s="67">
        <v>6950.8804448563487</v>
      </c>
      <c r="E25" s="67">
        <v>6950.8804448563487</v>
      </c>
      <c r="F25" s="67">
        <v>0</v>
      </c>
      <c r="G25" s="67">
        <v>0</v>
      </c>
      <c r="H25" s="124">
        <v>7241</v>
      </c>
      <c r="I25" s="124">
        <v>7241</v>
      </c>
      <c r="J25" s="124">
        <v>0</v>
      </c>
      <c r="K25" s="124">
        <v>0</v>
      </c>
      <c r="L25" s="62">
        <v>7241</v>
      </c>
      <c r="M25" s="62">
        <v>7241</v>
      </c>
      <c r="N25" s="62">
        <v>0</v>
      </c>
      <c r="O25" s="62">
        <v>0</v>
      </c>
      <c r="P25" s="594"/>
      <c r="Q25" s="468"/>
      <c r="R25" s="207"/>
      <c r="S25" s="447"/>
      <c r="T25" s="358"/>
    </row>
    <row r="26" spans="1:20" ht="64.5" customHeight="1" x14ac:dyDescent="0.2">
      <c r="A26" s="26" t="s">
        <v>152</v>
      </c>
      <c r="B26" s="25" t="s">
        <v>315</v>
      </c>
      <c r="C26" s="1" t="s">
        <v>82</v>
      </c>
      <c r="D26" s="67">
        <v>1882.5301204819277</v>
      </c>
      <c r="E26" s="67">
        <v>1882.5301204819277</v>
      </c>
      <c r="F26" s="67">
        <v>0</v>
      </c>
      <c r="G26" s="67">
        <v>0</v>
      </c>
      <c r="H26" s="124">
        <v>2782</v>
      </c>
      <c r="I26" s="124">
        <v>2782</v>
      </c>
      <c r="J26" s="124">
        <v>0</v>
      </c>
      <c r="K26" s="124">
        <v>0</v>
      </c>
      <c r="L26" s="62">
        <v>2782</v>
      </c>
      <c r="M26" s="62">
        <v>2782</v>
      </c>
      <c r="N26" s="62">
        <v>0</v>
      </c>
      <c r="O26" s="62">
        <v>0</v>
      </c>
      <c r="P26" s="395" t="s">
        <v>505</v>
      </c>
      <c r="Q26" s="388">
        <v>5</v>
      </c>
      <c r="R26" s="388" t="s">
        <v>506</v>
      </c>
      <c r="S26" s="1" t="s">
        <v>530</v>
      </c>
      <c r="T26" s="358"/>
    </row>
    <row r="27" spans="1:20" ht="51.75" customHeight="1" x14ac:dyDescent="0.2">
      <c r="A27" s="322" t="s">
        <v>153</v>
      </c>
      <c r="B27" s="299" t="s">
        <v>316</v>
      </c>
      <c r="C27" s="224" t="s">
        <v>82</v>
      </c>
      <c r="D27" s="360">
        <v>868.86005560704359</v>
      </c>
      <c r="E27" s="360">
        <v>868.86005560704359</v>
      </c>
      <c r="F27" s="360">
        <v>0</v>
      </c>
      <c r="G27" s="360">
        <v>0</v>
      </c>
      <c r="H27" s="361">
        <v>640</v>
      </c>
      <c r="I27" s="361">
        <v>640</v>
      </c>
      <c r="J27" s="361">
        <v>0</v>
      </c>
      <c r="K27" s="361">
        <v>0</v>
      </c>
      <c r="L27" s="287">
        <v>468</v>
      </c>
      <c r="M27" s="287">
        <v>468</v>
      </c>
      <c r="N27" s="287">
        <v>0</v>
      </c>
      <c r="O27" s="287">
        <v>0</v>
      </c>
      <c r="P27" s="387" t="s">
        <v>507</v>
      </c>
      <c r="Q27" s="206">
        <v>6</v>
      </c>
      <c r="R27" s="206" t="s">
        <v>508</v>
      </c>
      <c r="S27" s="224" t="s">
        <v>531</v>
      </c>
      <c r="T27" s="358"/>
    </row>
    <row r="28" spans="1:20" ht="66" customHeight="1" x14ac:dyDescent="0.2">
      <c r="A28" s="26" t="s">
        <v>116</v>
      </c>
      <c r="B28" s="26" t="s">
        <v>317</v>
      </c>
      <c r="C28" s="1" t="s">
        <v>82</v>
      </c>
      <c r="D28" s="67">
        <v>8688.6005560704361</v>
      </c>
      <c r="E28" s="67">
        <v>8688.6005560704361</v>
      </c>
      <c r="F28" s="67">
        <v>0</v>
      </c>
      <c r="G28" s="67">
        <v>0</v>
      </c>
      <c r="H28" s="124">
        <v>8689</v>
      </c>
      <c r="I28" s="124">
        <v>8689</v>
      </c>
      <c r="J28" s="124">
        <v>0</v>
      </c>
      <c r="K28" s="124">
        <v>0</v>
      </c>
      <c r="L28" s="62">
        <v>4175</v>
      </c>
      <c r="M28" s="62">
        <v>4175</v>
      </c>
      <c r="N28" s="62">
        <v>0</v>
      </c>
      <c r="O28" s="62">
        <v>0</v>
      </c>
      <c r="P28" s="395" t="s">
        <v>509</v>
      </c>
      <c r="Q28" s="388">
        <v>5</v>
      </c>
      <c r="R28" s="388" t="s">
        <v>510</v>
      </c>
      <c r="S28" s="1" t="s">
        <v>532</v>
      </c>
      <c r="T28" s="358"/>
    </row>
    <row r="29" spans="1:20" ht="78" customHeight="1" x14ac:dyDescent="0.2">
      <c r="A29" s="26" t="s">
        <v>173</v>
      </c>
      <c r="B29" s="26" t="s">
        <v>326</v>
      </c>
      <c r="C29" s="1" t="s">
        <v>105</v>
      </c>
      <c r="D29" s="67">
        <v>0</v>
      </c>
      <c r="E29" s="67">
        <v>0</v>
      </c>
      <c r="F29" s="67">
        <v>0</v>
      </c>
      <c r="G29" s="67">
        <v>0</v>
      </c>
      <c r="H29" s="124">
        <v>28130</v>
      </c>
      <c r="I29" s="124">
        <v>28130</v>
      </c>
      <c r="J29" s="124">
        <v>826</v>
      </c>
      <c r="K29" s="124">
        <v>0</v>
      </c>
      <c r="L29" s="62">
        <v>0</v>
      </c>
      <c r="M29" s="62">
        <v>0</v>
      </c>
      <c r="N29" s="62">
        <v>0</v>
      </c>
      <c r="O29" s="62">
        <v>0</v>
      </c>
      <c r="P29" s="254" t="s">
        <v>511</v>
      </c>
      <c r="Q29" s="388">
        <v>15</v>
      </c>
      <c r="R29" s="388">
        <v>0</v>
      </c>
      <c r="S29" s="1" t="s">
        <v>767</v>
      </c>
      <c r="T29" s="358"/>
    </row>
    <row r="30" spans="1:20" ht="17.25" customHeight="1" x14ac:dyDescent="0.2">
      <c r="A30" s="28"/>
      <c r="B30" s="34" t="s">
        <v>163</v>
      </c>
      <c r="C30" s="14"/>
      <c r="D30" s="118">
        <f>SUM(D13:D29)</f>
        <v>11694566.728452269</v>
      </c>
      <c r="E30" s="118">
        <f t="shared" ref="E30:O30" si="1">SUM(E13:E29)</f>
        <v>11694566.728452269</v>
      </c>
      <c r="F30" s="118">
        <f t="shared" si="1"/>
        <v>468953.17701575533</v>
      </c>
      <c r="G30" s="118">
        <f t="shared" si="1"/>
        <v>0</v>
      </c>
      <c r="H30" s="118">
        <f t="shared" si="1"/>
        <v>11218410</v>
      </c>
      <c r="I30" s="118">
        <f t="shared" si="1"/>
        <v>11218410</v>
      </c>
      <c r="J30" s="118">
        <f t="shared" si="1"/>
        <v>531742</v>
      </c>
      <c r="K30" s="118">
        <f t="shared" si="1"/>
        <v>0</v>
      </c>
      <c r="L30" s="283">
        <f t="shared" si="1"/>
        <v>9346191</v>
      </c>
      <c r="M30" s="283">
        <f t="shared" si="1"/>
        <v>9341180</v>
      </c>
      <c r="N30" s="283">
        <f t="shared" si="1"/>
        <v>498076</v>
      </c>
      <c r="O30" s="283">
        <f t="shared" si="1"/>
        <v>5011</v>
      </c>
      <c r="P30" s="137"/>
      <c r="Q30" s="202"/>
      <c r="R30" s="203"/>
      <c r="S30" s="1"/>
      <c r="T30" s="358"/>
    </row>
    <row r="31" spans="1:20" ht="17.25" customHeight="1" x14ac:dyDescent="0.2">
      <c r="A31" s="611" t="s">
        <v>318</v>
      </c>
      <c r="B31" s="611"/>
      <c r="C31" s="611"/>
      <c r="D31" s="611"/>
      <c r="E31" s="611"/>
      <c r="F31" s="611"/>
      <c r="G31" s="611"/>
      <c r="H31" s="611"/>
      <c r="I31" s="611"/>
      <c r="J31" s="611"/>
      <c r="K31" s="611"/>
      <c r="L31" s="611"/>
      <c r="M31" s="611"/>
      <c r="N31" s="611"/>
      <c r="O31" s="611"/>
      <c r="P31" s="137"/>
      <c r="Q31" s="202"/>
      <c r="R31" s="203"/>
      <c r="S31" s="1"/>
      <c r="T31" s="358"/>
    </row>
    <row r="32" spans="1:20" ht="85.5" customHeight="1" x14ac:dyDescent="0.2">
      <c r="A32" s="26" t="s">
        <v>142</v>
      </c>
      <c r="B32" s="26" t="s">
        <v>319</v>
      </c>
      <c r="C32" s="1" t="s">
        <v>169</v>
      </c>
      <c r="D32" s="67">
        <v>275167.97961075068</v>
      </c>
      <c r="E32" s="67">
        <v>275167.97961075068</v>
      </c>
      <c r="F32" s="67">
        <v>0</v>
      </c>
      <c r="G32" s="67">
        <v>0</v>
      </c>
      <c r="H32" s="124">
        <v>288490</v>
      </c>
      <c r="I32" s="124">
        <v>288490</v>
      </c>
      <c r="J32" s="124">
        <v>0</v>
      </c>
      <c r="K32" s="124">
        <v>0</v>
      </c>
      <c r="L32" s="71">
        <v>217923</v>
      </c>
      <c r="M32" s="71">
        <v>217923</v>
      </c>
      <c r="N32" s="71">
        <v>0</v>
      </c>
      <c r="O32" s="71">
        <v>0</v>
      </c>
      <c r="P32" s="31" t="s">
        <v>535</v>
      </c>
      <c r="Q32" s="208">
        <v>4350</v>
      </c>
      <c r="R32" s="396" t="s">
        <v>552</v>
      </c>
      <c r="S32" s="396" t="s">
        <v>553</v>
      </c>
      <c r="T32" s="358"/>
    </row>
    <row r="33" spans="1:20" ht="110.25" customHeight="1" x14ac:dyDescent="0.2">
      <c r="A33" s="26" t="s">
        <v>143</v>
      </c>
      <c r="B33" s="26" t="s">
        <v>181</v>
      </c>
      <c r="C33" s="1" t="s">
        <v>169</v>
      </c>
      <c r="D33" s="67">
        <v>86886.005560704361</v>
      </c>
      <c r="E33" s="67">
        <v>86886.005560704361</v>
      </c>
      <c r="F33" s="67">
        <v>0</v>
      </c>
      <c r="G33" s="67">
        <v>0</v>
      </c>
      <c r="H33" s="124">
        <v>86886</v>
      </c>
      <c r="I33" s="124">
        <v>86886</v>
      </c>
      <c r="J33" s="124">
        <v>0</v>
      </c>
      <c r="K33" s="124">
        <v>0</v>
      </c>
      <c r="L33" s="285">
        <v>27165</v>
      </c>
      <c r="M33" s="285">
        <v>27165</v>
      </c>
      <c r="N33" s="285">
        <v>0</v>
      </c>
      <c r="O33" s="285">
        <v>0</v>
      </c>
      <c r="P33" s="327" t="s">
        <v>536</v>
      </c>
      <c r="Q33" s="388">
        <v>1000</v>
      </c>
      <c r="R33" s="388" t="s">
        <v>538</v>
      </c>
      <c r="S33" s="386" t="s">
        <v>887</v>
      </c>
      <c r="T33" s="358"/>
    </row>
    <row r="34" spans="1:20" ht="51" x14ac:dyDescent="0.2">
      <c r="A34" s="324" t="s">
        <v>144</v>
      </c>
      <c r="B34" s="324" t="s">
        <v>109</v>
      </c>
      <c r="C34" s="225" t="s">
        <v>169</v>
      </c>
      <c r="D34" s="175">
        <v>165083.41056533827</v>
      </c>
      <c r="E34" s="175">
        <v>165083.41056533827</v>
      </c>
      <c r="F34" s="175">
        <v>0</v>
      </c>
      <c r="G34" s="175">
        <v>0</v>
      </c>
      <c r="H34" s="362">
        <v>165084</v>
      </c>
      <c r="I34" s="362">
        <v>165084</v>
      </c>
      <c r="J34" s="362">
        <v>0</v>
      </c>
      <c r="K34" s="362">
        <v>0</v>
      </c>
      <c r="L34" s="286">
        <v>166110</v>
      </c>
      <c r="M34" s="286">
        <v>166110</v>
      </c>
      <c r="N34" s="286">
        <v>0</v>
      </c>
      <c r="O34" s="286">
        <v>0</v>
      </c>
      <c r="P34" s="363" t="s">
        <v>537</v>
      </c>
      <c r="Q34" s="238">
        <v>6600</v>
      </c>
      <c r="R34" s="207" t="s">
        <v>539</v>
      </c>
      <c r="S34" s="384" t="s">
        <v>540</v>
      </c>
      <c r="T34" s="358"/>
    </row>
    <row r="35" spans="1:20" ht="17.25" customHeight="1" x14ac:dyDescent="0.2">
      <c r="A35" s="26"/>
      <c r="B35" s="21" t="s">
        <v>163</v>
      </c>
      <c r="C35" s="29"/>
      <c r="D35" s="69">
        <f>SUM(D32:D34)</f>
        <v>527137.39573679329</v>
      </c>
      <c r="E35" s="69">
        <f t="shared" ref="E35:O35" si="2">SUM(E32:E34)</f>
        <v>527137.39573679329</v>
      </c>
      <c r="F35" s="69">
        <f t="shared" si="2"/>
        <v>0</v>
      </c>
      <c r="G35" s="69">
        <f t="shared" si="2"/>
        <v>0</v>
      </c>
      <c r="H35" s="69">
        <f t="shared" si="2"/>
        <v>540460</v>
      </c>
      <c r="I35" s="69">
        <f t="shared" si="2"/>
        <v>540460</v>
      </c>
      <c r="J35" s="69">
        <f t="shared" si="2"/>
        <v>0</v>
      </c>
      <c r="K35" s="69">
        <f t="shared" si="2"/>
        <v>0</v>
      </c>
      <c r="L35" s="283">
        <f t="shared" si="2"/>
        <v>411198</v>
      </c>
      <c r="M35" s="283">
        <f t="shared" si="2"/>
        <v>411198</v>
      </c>
      <c r="N35" s="283">
        <f t="shared" si="2"/>
        <v>0</v>
      </c>
      <c r="O35" s="283">
        <f t="shared" si="2"/>
        <v>0</v>
      </c>
      <c r="P35" s="137"/>
      <c r="Q35" s="202"/>
      <c r="R35" s="203"/>
      <c r="S35" s="1"/>
      <c r="T35" s="358"/>
    </row>
    <row r="36" spans="1:20" x14ac:dyDescent="0.2">
      <c r="A36" s="611" t="s">
        <v>234</v>
      </c>
      <c r="B36" s="611"/>
      <c r="C36" s="611"/>
      <c r="D36" s="611"/>
      <c r="E36" s="611"/>
      <c r="F36" s="611"/>
      <c r="G36" s="611"/>
      <c r="H36" s="611"/>
      <c r="I36" s="611"/>
      <c r="J36" s="611"/>
      <c r="K36" s="611"/>
      <c r="L36" s="611"/>
      <c r="M36" s="611"/>
      <c r="N36" s="611"/>
      <c r="O36" s="611"/>
      <c r="P36" s="137"/>
      <c r="Q36" s="202"/>
      <c r="R36" s="203"/>
      <c r="S36" s="1"/>
      <c r="T36" s="358"/>
    </row>
    <row r="37" spans="1:20" ht="45" customHeight="1" x14ac:dyDescent="0.2">
      <c r="A37" s="28" t="s">
        <v>142</v>
      </c>
      <c r="B37" s="28" t="s">
        <v>117</v>
      </c>
      <c r="C37" s="14" t="s">
        <v>169</v>
      </c>
      <c r="D37" s="124">
        <v>738531.04726598703</v>
      </c>
      <c r="E37" s="124">
        <v>738531.04726598703</v>
      </c>
      <c r="F37" s="124">
        <v>0</v>
      </c>
      <c r="G37" s="124">
        <v>0</v>
      </c>
      <c r="H37" s="124">
        <v>680607</v>
      </c>
      <c r="I37" s="124">
        <v>680607</v>
      </c>
      <c r="J37" s="124">
        <v>0</v>
      </c>
      <c r="K37" s="124">
        <v>0</v>
      </c>
      <c r="L37" s="62">
        <v>594657</v>
      </c>
      <c r="M37" s="62">
        <v>594657</v>
      </c>
      <c r="N37" s="62">
        <v>0</v>
      </c>
      <c r="O37" s="62">
        <v>0</v>
      </c>
      <c r="P37" s="395" t="s">
        <v>541</v>
      </c>
      <c r="Q37" s="388">
        <v>600</v>
      </c>
      <c r="R37" s="388" t="s">
        <v>542</v>
      </c>
      <c r="S37" s="1" t="s">
        <v>543</v>
      </c>
      <c r="T37" s="358"/>
    </row>
    <row r="38" spans="1:20" ht="15" customHeight="1" x14ac:dyDescent="0.2">
      <c r="A38" s="28"/>
      <c r="B38" s="34" t="s">
        <v>163</v>
      </c>
      <c r="C38" s="330"/>
      <c r="D38" s="69">
        <f>+D37</f>
        <v>738531.04726598703</v>
      </c>
      <c r="E38" s="69">
        <f t="shared" ref="E38:O38" si="3">+E37</f>
        <v>738531.04726598703</v>
      </c>
      <c r="F38" s="69">
        <f t="shared" si="3"/>
        <v>0</v>
      </c>
      <c r="G38" s="69">
        <f t="shared" si="3"/>
        <v>0</v>
      </c>
      <c r="H38" s="69">
        <f t="shared" si="3"/>
        <v>680607</v>
      </c>
      <c r="I38" s="69">
        <f t="shared" si="3"/>
        <v>680607</v>
      </c>
      <c r="J38" s="69">
        <f t="shared" si="3"/>
        <v>0</v>
      </c>
      <c r="K38" s="69">
        <f t="shared" si="3"/>
        <v>0</v>
      </c>
      <c r="L38" s="283">
        <f t="shared" si="3"/>
        <v>594657</v>
      </c>
      <c r="M38" s="283">
        <f t="shared" si="3"/>
        <v>594657</v>
      </c>
      <c r="N38" s="283">
        <f t="shared" si="3"/>
        <v>0</v>
      </c>
      <c r="O38" s="283">
        <f t="shared" si="3"/>
        <v>0</v>
      </c>
      <c r="P38" s="137"/>
      <c r="Q38" s="202"/>
      <c r="R38" s="203"/>
      <c r="S38" s="1"/>
      <c r="T38" s="358"/>
    </row>
    <row r="39" spans="1:20" ht="18" customHeight="1" x14ac:dyDescent="0.2">
      <c r="A39" s="28"/>
      <c r="B39" s="34" t="s">
        <v>157</v>
      </c>
      <c r="C39" s="14"/>
      <c r="D39" s="68">
        <f>+D38+D35+D30</f>
        <v>12960235.17145505</v>
      </c>
      <c r="E39" s="68">
        <f t="shared" ref="E39:O39" si="4">+E38+E35+E30</f>
        <v>12960235.17145505</v>
      </c>
      <c r="F39" s="68">
        <f t="shared" si="4"/>
        <v>468953.17701575533</v>
      </c>
      <c r="G39" s="68">
        <f t="shared" si="4"/>
        <v>0</v>
      </c>
      <c r="H39" s="68">
        <f t="shared" si="4"/>
        <v>12439477</v>
      </c>
      <c r="I39" s="68">
        <f t="shared" si="4"/>
        <v>12439477</v>
      </c>
      <c r="J39" s="68">
        <f t="shared" si="4"/>
        <v>531742</v>
      </c>
      <c r="K39" s="68">
        <f t="shared" si="4"/>
        <v>0</v>
      </c>
      <c r="L39" s="65">
        <f t="shared" si="4"/>
        <v>10352046</v>
      </c>
      <c r="M39" s="65">
        <f t="shared" si="4"/>
        <v>10347035</v>
      </c>
      <c r="N39" s="65">
        <f t="shared" si="4"/>
        <v>498076</v>
      </c>
      <c r="O39" s="65">
        <f t="shared" si="4"/>
        <v>5011</v>
      </c>
      <c r="P39" s="137"/>
      <c r="Q39" s="202"/>
      <c r="R39" s="203"/>
      <c r="S39" s="1"/>
      <c r="T39" s="358"/>
    </row>
    <row r="40" spans="1:20" x14ac:dyDescent="0.2">
      <c r="A40" s="611" t="s">
        <v>320</v>
      </c>
      <c r="B40" s="611"/>
      <c r="C40" s="611"/>
      <c r="D40" s="611"/>
      <c r="E40" s="611"/>
      <c r="F40" s="611"/>
      <c r="G40" s="611"/>
      <c r="H40" s="611"/>
      <c r="I40" s="611"/>
      <c r="J40" s="611"/>
      <c r="K40" s="611"/>
      <c r="L40" s="611"/>
      <c r="M40" s="611"/>
      <c r="N40" s="611"/>
      <c r="O40" s="611"/>
      <c r="P40" s="137"/>
      <c r="Q40" s="202"/>
      <c r="R40" s="203"/>
      <c r="S40" s="1"/>
      <c r="T40" s="358"/>
    </row>
    <row r="41" spans="1:20" x14ac:dyDescent="0.2">
      <c r="A41" s="611" t="s">
        <v>186</v>
      </c>
      <c r="B41" s="611"/>
      <c r="C41" s="611"/>
      <c r="D41" s="611"/>
      <c r="E41" s="611"/>
      <c r="F41" s="611"/>
      <c r="G41" s="611"/>
      <c r="H41" s="611"/>
      <c r="I41" s="611"/>
      <c r="J41" s="611"/>
      <c r="K41" s="611"/>
      <c r="L41" s="611"/>
      <c r="M41" s="611"/>
      <c r="N41" s="611"/>
      <c r="O41" s="611"/>
      <c r="P41" s="137"/>
      <c r="Q41" s="202"/>
      <c r="R41" s="203"/>
      <c r="S41" s="1"/>
      <c r="T41" s="358"/>
    </row>
    <row r="42" spans="1:20" ht="16.5" customHeight="1" x14ac:dyDescent="0.2">
      <c r="A42" s="554" t="s">
        <v>142</v>
      </c>
      <c r="B42" s="509" t="s">
        <v>182</v>
      </c>
      <c r="C42" s="1" t="s">
        <v>169</v>
      </c>
      <c r="D42" s="124">
        <v>318582.02038924932</v>
      </c>
      <c r="E42" s="124">
        <v>318582.02038924932</v>
      </c>
      <c r="F42" s="124">
        <v>205630.21316033366</v>
      </c>
      <c r="G42" s="124">
        <v>0</v>
      </c>
      <c r="H42" s="124">
        <v>274556</v>
      </c>
      <c r="I42" s="124">
        <v>274556</v>
      </c>
      <c r="J42" s="124">
        <v>195465</v>
      </c>
      <c r="K42" s="124">
        <v>0</v>
      </c>
      <c r="L42" s="71">
        <v>277198</v>
      </c>
      <c r="M42" s="71">
        <v>277198</v>
      </c>
      <c r="N42" s="71">
        <v>200174</v>
      </c>
      <c r="O42" s="71">
        <v>0</v>
      </c>
      <c r="P42" s="591" t="s">
        <v>544</v>
      </c>
      <c r="Q42" s="597">
        <v>600</v>
      </c>
      <c r="R42" s="482">
        <v>600</v>
      </c>
      <c r="S42" s="445" t="s">
        <v>554</v>
      </c>
      <c r="T42" s="358"/>
    </row>
    <row r="43" spans="1:20" ht="15.75" customHeight="1" x14ac:dyDescent="0.2">
      <c r="A43" s="554"/>
      <c r="B43" s="509"/>
      <c r="C43" s="1" t="s">
        <v>192</v>
      </c>
      <c r="D43" s="124">
        <v>14481.00092678406</v>
      </c>
      <c r="E43" s="124">
        <v>14481.00092678406</v>
      </c>
      <c r="F43" s="124">
        <v>0</v>
      </c>
      <c r="G43" s="124">
        <v>0</v>
      </c>
      <c r="H43" s="124">
        <v>14018</v>
      </c>
      <c r="I43" s="124">
        <v>14018</v>
      </c>
      <c r="J43" s="124">
        <v>0</v>
      </c>
      <c r="K43" s="124">
        <v>0</v>
      </c>
      <c r="L43" s="71">
        <v>12858</v>
      </c>
      <c r="M43" s="71">
        <v>12858</v>
      </c>
      <c r="N43" s="71">
        <v>0</v>
      </c>
      <c r="O43" s="71">
        <v>0</v>
      </c>
      <c r="P43" s="592"/>
      <c r="Q43" s="598"/>
      <c r="R43" s="600"/>
      <c r="S43" s="446"/>
      <c r="T43" s="358"/>
    </row>
    <row r="44" spans="1:20" ht="15" customHeight="1" x14ac:dyDescent="0.2">
      <c r="A44" s="554" t="s">
        <v>143</v>
      </c>
      <c r="B44" s="509" t="s">
        <v>183</v>
      </c>
      <c r="C44" s="1" t="s">
        <v>169</v>
      </c>
      <c r="D44" s="67">
        <v>127432.80815569972</v>
      </c>
      <c r="E44" s="67">
        <v>127432.80815569972</v>
      </c>
      <c r="F44" s="67">
        <v>71825.764596848938</v>
      </c>
      <c r="G44" s="67">
        <v>0</v>
      </c>
      <c r="H44" s="364">
        <f>+I44+K44</f>
        <v>120115</v>
      </c>
      <c r="I44" s="364">
        <v>120115</v>
      </c>
      <c r="J44" s="364">
        <v>69016</v>
      </c>
      <c r="K44" s="124">
        <v>0</v>
      </c>
      <c r="L44" s="71">
        <v>120928</v>
      </c>
      <c r="M44" s="71">
        <v>120928</v>
      </c>
      <c r="N44" s="71">
        <v>69639</v>
      </c>
      <c r="O44" s="71">
        <v>0</v>
      </c>
      <c r="P44" s="592"/>
      <c r="Q44" s="598"/>
      <c r="R44" s="600"/>
      <c r="S44" s="446"/>
      <c r="T44" s="358"/>
    </row>
    <row r="45" spans="1:20" ht="19.5" customHeight="1" x14ac:dyDescent="0.2">
      <c r="A45" s="554"/>
      <c r="B45" s="509"/>
      <c r="C45" s="1" t="s">
        <v>192</v>
      </c>
      <c r="D45" s="67">
        <v>128446.47822057462</v>
      </c>
      <c r="E45" s="67">
        <v>128446.47822057462</v>
      </c>
      <c r="F45" s="365">
        <v>56186.283595922156</v>
      </c>
      <c r="G45" s="365">
        <v>0</v>
      </c>
      <c r="H45" s="124">
        <v>129700</v>
      </c>
      <c r="I45" s="124">
        <v>129700</v>
      </c>
      <c r="J45" s="124">
        <v>56186</v>
      </c>
      <c r="K45" s="124">
        <v>0</v>
      </c>
      <c r="L45" s="71">
        <v>137090</v>
      </c>
      <c r="M45" s="71">
        <f>+L45-O45</f>
        <v>134461</v>
      </c>
      <c r="N45" s="71">
        <v>55602</v>
      </c>
      <c r="O45" s="71">
        <v>2629</v>
      </c>
      <c r="P45" s="592"/>
      <c r="Q45" s="598"/>
      <c r="R45" s="600"/>
      <c r="S45" s="446"/>
      <c r="T45" s="358"/>
    </row>
    <row r="46" spans="1:20" ht="20.25" customHeight="1" x14ac:dyDescent="0.2">
      <c r="A46" s="554" t="s">
        <v>144</v>
      </c>
      <c r="B46" s="509" t="s">
        <v>321</v>
      </c>
      <c r="C46" s="1" t="s">
        <v>169</v>
      </c>
      <c r="D46" s="124">
        <v>405468.02594995365</v>
      </c>
      <c r="E46" s="124">
        <v>405468.02594995365</v>
      </c>
      <c r="F46" s="124">
        <v>251969.41612604263</v>
      </c>
      <c r="G46" s="124">
        <v>0</v>
      </c>
      <c r="H46" s="124">
        <v>393774</v>
      </c>
      <c r="I46" s="124">
        <v>393774</v>
      </c>
      <c r="J46" s="124">
        <v>270100</v>
      </c>
      <c r="K46" s="124">
        <v>0</v>
      </c>
      <c r="L46" s="71">
        <v>381799</v>
      </c>
      <c r="M46" s="71">
        <v>380748</v>
      </c>
      <c r="N46" s="71">
        <v>256306</v>
      </c>
      <c r="O46" s="71">
        <v>1051</v>
      </c>
      <c r="P46" s="592"/>
      <c r="Q46" s="598"/>
      <c r="R46" s="600"/>
      <c r="S46" s="446"/>
      <c r="T46" s="358"/>
    </row>
    <row r="47" spans="1:20" ht="19.5" customHeight="1" x14ac:dyDescent="0.2">
      <c r="A47" s="554"/>
      <c r="B47" s="509"/>
      <c r="C47" s="1" t="s">
        <v>192</v>
      </c>
      <c r="D47" s="124">
        <v>144810.00926784059</v>
      </c>
      <c r="E47" s="124">
        <v>144810.00926784059</v>
      </c>
      <c r="F47" s="124">
        <v>0</v>
      </c>
      <c r="G47" s="124">
        <v>0</v>
      </c>
      <c r="H47" s="124">
        <v>2233</v>
      </c>
      <c r="I47" s="124">
        <v>2233</v>
      </c>
      <c r="J47" s="124">
        <v>0</v>
      </c>
      <c r="K47" s="124">
        <v>0</v>
      </c>
      <c r="L47" s="71">
        <v>2233</v>
      </c>
      <c r="M47" s="71">
        <v>2233</v>
      </c>
      <c r="N47" s="71">
        <v>0</v>
      </c>
      <c r="O47" s="71">
        <v>0</v>
      </c>
      <c r="P47" s="592"/>
      <c r="Q47" s="598"/>
      <c r="R47" s="600"/>
      <c r="S47" s="446"/>
      <c r="T47" s="358"/>
    </row>
    <row r="48" spans="1:20" ht="18" customHeight="1" x14ac:dyDescent="0.2">
      <c r="A48" s="554" t="s">
        <v>145</v>
      </c>
      <c r="B48" s="576" t="s">
        <v>184</v>
      </c>
      <c r="C48" s="1" t="s">
        <v>169</v>
      </c>
      <c r="D48" s="124">
        <v>95574.606116774798</v>
      </c>
      <c r="E48" s="124">
        <v>95574.606116774798</v>
      </c>
      <c r="F48" s="124">
        <v>68060.704355885086</v>
      </c>
      <c r="G48" s="124">
        <v>0</v>
      </c>
      <c r="H48" s="124">
        <v>83038</v>
      </c>
      <c r="I48" s="124">
        <v>83038</v>
      </c>
      <c r="J48" s="124">
        <v>63397</v>
      </c>
      <c r="K48" s="124">
        <v>0</v>
      </c>
      <c r="L48" s="71">
        <v>89479</v>
      </c>
      <c r="M48" s="71">
        <v>89479</v>
      </c>
      <c r="N48" s="71">
        <v>65215</v>
      </c>
      <c r="O48" s="71">
        <v>0</v>
      </c>
      <c r="P48" s="592"/>
      <c r="Q48" s="598"/>
      <c r="R48" s="600"/>
      <c r="S48" s="446"/>
      <c r="T48" s="358"/>
    </row>
    <row r="49" spans="1:20" ht="15" customHeight="1" x14ac:dyDescent="0.2">
      <c r="A49" s="554"/>
      <c r="B49" s="576"/>
      <c r="C49" s="1" t="s">
        <v>192</v>
      </c>
      <c r="D49" s="124">
        <v>112951.80722891567</v>
      </c>
      <c r="E49" s="124">
        <v>110055.60704355885</v>
      </c>
      <c r="F49" s="124">
        <v>15494.670991658944</v>
      </c>
      <c r="G49" s="124">
        <v>2896.2001853568122</v>
      </c>
      <c r="H49" s="124">
        <v>105160</v>
      </c>
      <c r="I49" s="124">
        <v>102264</v>
      </c>
      <c r="J49" s="124">
        <v>15495</v>
      </c>
      <c r="K49" s="124">
        <v>2896</v>
      </c>
      <c r="L49" s="71">
        <v>131056</v>
      </c>
      <c r="M49" s="71">
        <f>+L49-O49</f>
        <v>130476</v>
      </c>
      <c r="N49" s="71">
        <v>15472</v>
      </c>
      <c r="O49" s="71">
        <v>580</v>
      </c>
      <c r="P49" s="592"/>
      <c r="Q49" s="598"/>
      <c r="R49" s="600"/>
      <c r="S49" s="446"/>
      <c r="T49" s="358"/>
    </row>
    <row r="50" spans="1:20" ht="17.25" customHeight="1" x14ac:dyDescent="0.2">
      <c r="A50" s="554" t="s">
        <v>146</v>
      </c>
      <c r="B50" s="576" t="s">
        <v>185</v>
      </c>
      <c r="C50" s="1" t="s">
        <v>169</v>
      </c>
      <c r="D50" s="124">
        <v>111503.70713623727</v>
      </c>
      <c r="E50" s="124">
        <v>111503.70713623727</v>
      </c>
      <c r="F50" s="124">
        <v>99918.906394810008</v>
      </c>
      <c r="G50" s="124">
        <v>0</v>
      </c>
      <c r="H50" s="124">
        <v>101714</v>
      </c>
      <c r="I50" s="124">
        <v>101714</v>
      </c>
      <c r="J50" s="124">
        <v>69253</v>
      </c>
      <c r="K50" s="124">
        <v>0</v>
      </c>
      <c r="L50" s="71">
        <v>103022</v>
      </c>
      <c r="M50" s="71">
        <v>103022</v>
      </c>
      <c r="N50" s="71">
        <v>72553</v>
      </c>
      <c r="O50" s="71">
        <v>0</v>
      </c>
      <c r="P50" s="592"/>
      <c r="Q50" s="598"/>
      <c r="R50" s="600"/>
      <c r="S50" s="446"/>
      <c r="T50" s="358"/>
    </row>
    <row r="51" spans="1:20" ht="15.75" customHeight="1" x14ac:dyDescent="0.2">
      <c r="A51" s="554"/>
      <c r="B51" s="576"/>
      <c r="C51" s="1" t="s">
        <v>192</v>
      </c>
      <c r="D51" s="124">
        <v>79645.505097312329</v>
      </c>
      <c r="E51" s="124">
        <v>76749.304911955522</v>
      </c>
      <c r="F51" s="124">
        <v>1158.4800741427248</v>
      </c>
      <c r="G51" s="124">
        <v>2896.2001853568122</v>
      </c>
      <c r="H51" s="124">
        <v>72507</v>
      </c>
      <c r="I51" s="124">
        <v>69997</v>
      </c>
      <c r="J51" s="124">
        <v>6000</v>
      </c>
      <c r="K51" s="124">
        <v>2510</v>
      </c>
      <c r="L51" s="71">
        <v>87999</v>
      </c>
      <c r="M51" s="71">
        <f>+L51-O51</f>
        <v>69589</v>
      </c>
      <c r="N51" s="71">
        <v>9497</v>
      </c>
      <c r="O51" s="71">
        <v>18410</v>
      </c>
      <c r="P51" s="592"/>
      <c r="Q51" s="598"/>
      <c r="R51" s="600"/>
      <c r="S51" s="446"/>
      <c r="T51" s="358"/>
    </row>
    <row r="52" spans="1:20" ht="38.25" customHeight="1" x14ac:dyDescent="0.2">
      <c r="A52" s="26" t="s">
        <v>147</v>
      </c>
      <c r="B52" s="30" t="s">
        <v>43</v>
      </c>
      <c r="C52" s="157" t="s">
        <v>169</v>
      </c>
      <c r="D52" s="124">
        <v>18535.681186283597</v>
      </c>
      <c r="E52" s="124">
        <v>18535.681186283597</v>
      </c>
      <c r="F52" s="124">
        <v>0</v>
      </c>
      <c r="G52" s="124">
        <v>0</v>
      </c>
      <c r="H52" s="124">
        <v>18536</v>
      </c>
      <c r="I52" s="124">
        <v>18536</v>
      </c>
      <c r="J52" s="124">
        <v>0</v>
      </c>
      <c r="K52" s="124">
        <v>0</v>
      </c>
      <c r="L52" s="71">
        <v>20865</v>
      </c>
      <c r="M52" s="71">
        <v>20865</v>
      </c>
      <c r="N52" s="71">
        <v>0</v>
      </c>
      <c r="O52" s="71">
        <v>0</v>
      </c>
      <c r="P52" s="593"/>
      <c r="Q52" s="599"/>
      <c r="R52" s="601"/>
      <c r="S52" s="447"/>
      <c r="T52" s="358"/>
    </row>
    <row r="53" spans="1:20" x14ac:dyDescent="0.2">
      <c r="A53" s="28"/>
      <c r="B53" s="34" t="s">
        <v>163</v>
      </c>
      <c r="C53" s="330"/>
      <c r="D53" s="118">
        <f>SUM(D42:D52)</f>
        <v>1557431.6496756256</v>
      </c>
      <c r="E53" s="118">
        <f t="shared" ref="E53:O53" si="5">SUM(E42:E52)</f>
        <v>1551639.2493049118</v>
      </c>
      <c r="F53" s="118">
        <f t="shared" si="5"/>
        <v>770244.43929564406</v>
      </c>
      <c r="G53" s="118">
        <f t="shared" si="5"/>
        <v>5792.4003707136244</v>
      </c>
      <c r="H53" s="118">
        <f t="shared" si="5"/>
        <v>1315351</v>
      </c>
      <c r="I53" s="118">
        <f t="shared" si="5"/>
        <v>1309945</v>
      </c>
      <c r="J53" s="118">
        <f t="shared" si="5"/>
        <v>744912</v>
      </c>
      <c r="K53" s="118">
        <f t="shared" si="5"/>
        <v>5406</v>
      </c>
      <c r="L53" s="283">
        <f t="shared" si="5"/>
        <v>1364527</v>
      </c>
      <c r="M53" s="283">
        <f t="shared" si="5"/>
        <v>1341857</v>
      </c>
      <c r="N53" s="283">
        <f t="shared" si="5"/>
        <v>744458</v>
      </c>
      <c r="O53" s="283">
        <f t="shared" si="5"/>
        <v>22670</v>
      </c>
      <c r="P53" s="138"/>
      <c r="Q53" s="202"/>
      <c r="R53" s="203"/>
      <c r="S53" s="1"/>
      <c r="T53" s="358"/>
    </row>
    <row r="54" spans="1:20" x14ac:dyDescent="0.2">
      <c r="A54" s="28"/>
      <c r="B54" s="34" t="s">
        <v>158</v>
      </c>
      <c r="C54" s="14"/>
      <c r="D54" s="69">
        <f>+D53</f>
        <v>1557431.6496756256</v>
      </c>
      <c r="E54" s="69">
        <f t="shared" ref="E54:O54" si="6">+E53</f>
        <v>1551639.2493049118</v>
      </c>
      <c r="F54" s="69">
        <f t="shared" si="6"/>
        <v>770244.43929564406</v>
      </c>
      <c r="G54" s="69">
        <f t="shared" si="6"/>
        <v>5792.4003707136244</v>
      </c>
      <c r="H54" s="69">
        <f t="shared" si="6"/>
        <v>1315351</v>
      </c>
      <c r="I54" s="69">
        <f t="shared" si="6"/>
        <v>1309945</v>
      </c>
      <c r="J54" s="69">
        <f t="shared" si="6"/>
        <v>744912</v>
      </c>
      <c r="K54" s="69">
        <f t="shared" si="6"/>
        <v>5406</v>
      </c>
      <c r="L54" s="283">
        <f t="shared" si="6"/>
        <v>1364527</v>
      </c>
      <c r="M54" s="283">
        <f t="shared" si="6"/>
        <v>1341857</v>
      </c>
      <c r="N54" s="283">
        <f t="shared" si="6"/>
        <v>744458</v>
      </c>
      <c r="O54" s="283">
        <f t="shared" si="6"/>
        <v>22670</v>
      </c>
      <c r="P54" s="137"/>
      <c r="Q54" s="202"/>
      <c r="R54" s="203"/>
      <c r="S54" s="1"/>
      <c r="T54" s="358"/>
    </row>
    <row r="55" spans="1:20" ht="12.75" customHeight="1" x14ac:dyDescent="0.2">
      <c r="A55" s="602" t="s">
        <v>322</v>
      </c>
      <c r="B55" s="602"/>
      <c r="C55" s="602"/>
      <c r="D55" s="602"/>
      <c r="E55" s="602"/>
      <c r="F55" s="602"/>
      <c r="G55" s="602"/>
      <c r="H55" s="602"/>
      <c r="I55" s="602"/>
      <c r="J55" s="602"/>
      <c r="K55" s="602"/>
      <c r="L55" s="602"/>
      <c r="M55" s="602"/>
      <c r="N55" s="602"/>
      <c r="O55" s="602"/>
      <c r="P55" s="137"/>
      <c r="Q55" s="202"/>
      <c r="R55" s="203"/>
      <c r="S55" s="1"/>
      <c r="T55" s="358"/>
    </row>
    <row r="56" spans="1:20" ht="12.75" customHeight="1" x14ac:dyDescent="0.2">
      <c r="A56" s="602" t="s">
        <v>825</v>
      </c>
      <c r="B56" s="602"/>
      <c r="C56" s="602"/>
      <c r="D56" s="602"/>
      <c r="E56" s="602"/>
      <c r="F56" s="602"/>
      <c r="G56" s="602"/>
      <c r="H56" s="602"/>
      <c r="I56" s="602"/>
      <c r="J56" s="602"/>
      <c r="K56" s="602"/>
      <c r="L56" s="602"/>
      <c r="M56" s="602"/>
      <c r="N56" s="602"/>
      <c r="O56" s="602"/>
      <c r="P56" s="137"/>
      <c r="Q56" s="202"/>
      <c r="R56" s="203"/>
      <c r="S56" s="1"/>
      <c r="T56" s="358"/>
    </row>
    <row r="57" spans="1:20" ht="69" customHeight="1" x14ac:dyDescent="0.2">
      <c r="A57" s="26" t="s">
        <v>142</v>
      </c>
      <c r="B57" s="78" t="s">
        <v>32</v>
      </c>
      <c r="C57" s="78" t="s">
        <v>175</v>
      </c>
      <c r="D57" s="67">
        <v>52131.603336422617</v>
      </c>
      <c r="E57" s="67">
        <v>52131.603336422617</v>
      </c>
      <c r="F57" s="67">
        <v>0</v>
      </c>
      <c r="G57" s="67">
        <v>0</v>
      </c>
      <c r="H57" s="67">
        <v>53747.091302131652</v>
      </c>
      <c r="I57" s="67">
        <v>53747.091302131652</v>
      </c>
      <c r="J57" s="67">
        <v>0</v>
      </c>
      <c r="K57" s="67">
        <v>0</v>
      </c>
      <c r="L57" s="62">
        <v>53747.091302131652</v>
      </c>
      <c r="M57" s="62">
        <v>53747.091302131652</v>
      </c>
      <c r="N57" s="62">
        <v>0</v>
      </c>
      <c r="O57" s="62">
        <v>0</v>
      </c>
      <c r="P57" s="199" t="s">
        <v>548</v>
      </c>
      <c r="Q57" s="202">
        <v>100</v>
      </c>
      <c r="R57" s="203">
        <v>100</v>
      </c>
      <c r="S57" s="1" t="s">
        <v>547</v>
      </c>
      <c r="T57" s="358"/>
    </row>
    <row r="58" spans="1:20" ht="45" customHeight="1" x14ac:dyDescent="0.2">
      <c r="A58" s="472" t="s">
        <v>143</v>
      </c>
      <c r="B58" s="612" t="s">
        <v>323</v>
      </c>
      <c r="C58" s="78" t="s">
        <v>88</v>
      </c>
      <c r="D58" s="67">
        <v>28962.001853568119</v>
      </c>
      <c r="E58" s="67">
        <v>28962.001853568119</v>
      </c>
      <c r="F58" s="67">
        <v>0</v>
      </c>
      <c r="G58" s="67">
        <v>0</v>
      </c>
      <c r="H58" s="67">
        <v>28962</v>
      </c>
      <c r="I58" s="67">
        <v>0</v>
      </c>
      <c r="J58" s="67">
        <v>0</v>
      </c>
      <c r="K58" s="67">
        <v>28962</v>
      </c>
      <c r="L58" s="71">
        <v>10767</v>
      </c>
      <c r="M58" s="71">
        <v>0</v>
      </c>
      <c r="N58" s="71">
        <v>0</v>
      </c>
      <c r="O58" s="71">
        <v>10767</v>
      </c>
      <c r="P58" s="591" t="s">
        <v>548</v>
      </c>
      <c r="Q58" s="597">
        <v>100</v>
      </c>
      <c r="R58" s="458">
        <v>100</v>
      </c>
      <c r="S58" s="445" t="s">
        <v>466</v>
      </c>
      <c r="T58" s="358"/>
    </row>
    <row r="59" spans="1:20" ht="33" customHeight="1" x14ac:dyDescent="0.2">
      <c r="A59" s="472"/>
      <c r="B59" s="612"/>
      <c r="C59" s="78" t="s">
        <v>175</v>
      </c>
      <c r="D59" s="67">
        <v>28962.001853568119</v>
      </c>
      <c r="E59" s="67">
        <v>28962.001853568119</v>
      </c>
      <c r="F59" s="67">
        <v>0</v>
      </c>
      <c r="G59" s="67">
        <v>0</v>
      </c>
      <c r="H59" s="67">
        <v>48666.60407784977</v>
      </c>
      <c r="I59" s="67">
        <v>48666.60407784977</v>
      </c>
      <c r="J59" s="67">
        <v>0</v>
      </c>
      <c r="K59" s="67">
        <v>0</v>
      </c>
      <c r="L59" s="71">
        <v>48666.60407784977</v>
      </c>
      <c r="M59" s="71">
        <v>48666.60407784977</v>
      </c>
      <c r="N59" s="71">
        <v>0</v>
      </c>
      <c r="O59" s="71">
        <v>0</v>
      </c>
      <c r="P59" s="593"/>
      <c r="Q59" s="599"/>
      <c r="R59" s="460"/>
      <c r="S59" s="447"/>
      <c r="T59" s="358"/>
    </row>
    <row r="60" spans="1:20" ht="36" customHeight="1" x14ac:dyDescent="0.2">
      <c r="A60" s="28" t="s">
        <v>144</v>
      </c>
      <c r="B60" s="386" t="s">
        <v>48</v>
      </c>
      <c r="C60" s="386" t="s">
        <v>169</v>
      </c>
      <c r="D60" s="67">
        <v>11584.800741427249</v>
      </c>
      <c r="E60" s="67">
        <v>11584.800741427249</v>
      </c>
      <c r="F60" s="67">
        <v>0</v>
      </c>
      <c r="G60" s="67">
        <v>0</v>
      </c>
      <c r="H60" s="67">
        <v>11585</v>
      </c>
      <c r="I60" s="67">
        <v>11585</v>
      </c>
      <c r="J60" s="67">
        <v>0</v>
      </c>
      <c r="K60" s="67">
        <v>0</v>
      </c>
      <c r="L60" s="71">
        <v>11584</v>
      </c>
      <c r="M60" s="71">
        <v>11584</v>
      </c>
      <c r="N60" s="71">
        <v>0</v>
      </c>
      <c r="O60" s="71">
        <v>0</v>
      </c>
      <c r="P60" s="14" t="s">
        <v>545</v>
      </c>
      <c r="Q60" s="164">
        <v>10</v>
      </c>
      <c r="R60" s="164">
        <v>11</v>
      </c>
      <c r="S60" s="386" t="s">
        <v>546</v>
      </c>
      <c r="T60" s="358"/>
    </row>
    <row r="61" spans="1:20" ht="81.75" customHeight="1" x14ac:dyDescent="0.2">
      <c r="A61" s="28" t="s">
        <v>145</v>
      </c>
      <c r="B61" s="386" t="s">
        <v>226</v>
      </c>
      <c r="C61" s="386" t="s">
        <v>105</v>
      </c>
      <c r="D61" s="67">
        <v>434430.02780352178</v>
      </c>
      <c r="E61" s="67">
        <v>434430.02780352178</v>
      </c>
      <c r="F61" s="67">
        <v>0</v>
      </c>
      <c r="G61" s="67">
        <v>0</v>
      </c>
      <c r="H61" s="67">
        <v>0</v>
      </c>
      <c r="I61" s="67">
        <v>0</v>
      </c>
      <c r="J61" s="67">
        <v>0</v>
      </c>
      <c r="K61" s="67">
        <v>0</v>
      </c>
      <c r="L61" s="71">
        <v>0</v>
      </c>
      <c r="M61" s="71">
        <v>0</v>
      </c>
      <c r="N61" s="71">
        <v>0</v>
      </c>
      <c r="O61" s="71">
        <v>0</v>
      </c>
      <c r="P61" s="137"/>
      <c r="Q61" s="202"/>
      <c r="R61" s="203"/>
      <c r="S61" s="1" t="s">
        <v>842</v>
      </c>
      <c r="T61" s="358"/>
    </row>
    <row r="62" spans="1:20" ht="144" customHeight="1" x14ac:dyDescent="0.2">
      <c r="A62" s="28" t="s">
        <v>146</v>
      </c>
      <c r="B62" s="386" t="s">
        <v>324</v>
      </c>
      <c r="C62" s="386" t="s">
        <v>105</v>
      </c>
      <c r="D62" s="67">
        <v>115848.00741427248</v>
      </c>
      <c r="E62" s="67">
        <v>115848.00741427248</v>
      </c>
      <c r="F62" s="67">
        <v>0</v>
      </c>
      <c r="G62" s="67">
        <v>0</v>
      </c>
      <c r="H62" s="67">
        <v>115848</v>
      </c>
      <c r="I62" s="67">
        <v>0</v>
      </c>
      <c r="J62" s="67">
        <v>0</v>
      </c>
      <c r="K62" s="67">
        <v>115848</v>
      </c>
      <c r="L62" s="71">
        <v>11955</v>
      </c>
      <c r="M62" s="71">
        <v>0</v>
      </c>
      <c r="N62" s="71">
        <v>0</v>
      </c>
      <c r="O62" s="71">
        <v>11955</v>
      </c>
      <c r="P62" s="179" t="s">
        <v>555</v>
      </c>
      <c r="Q62" s="206" t="s">
        <v>556</v>
      </c>
      <c r="R62" s="210" t="s">
        <v>557</v>
      </c>
      <c r="S62" s="396" t="s">
        <v>788</v>
      </c>
      <c r="T62" s="358"/>
    </row>
    <row r="63" spans="1:20" ht="45.75" customHeight="1" x14ac:dyDescent="0.2">
      <c r="A63" s="454" t="s">
        <v>147</v>
      </c>
      <c r="B63" s="455" t="s">
        <v>325</v>
      </c>
      <c r="C63" s="386" t="s">
        <v>169</v>
      </c>
      <c r="D63" s="67">
        <v>17377.201112140872</v>
      </c>
      <c r="E63" s="67">
        <v>17377.201112140872</v>
      </c>
      <c r="F63" s="67">
        <v>0</v>
      </c>
      <c r="G63" s="67">
        <v>0</v>
      </c>
      <c r="H63" s="67">
        <v>17377</v>
      </c>
      <c r="I63" s="67">
        <v>17377</v>
      </c>
      <c r="J63" s="67">
        <v>0</v>
      </c>
      <c r="K63" s="67">
        <v>0</v>
      </c>
      <c r="L63" s="71">
        <v>15575</v>
      </c>
      <c r="M63" s="71">
        <v>15575</v>
      </c>
      <c r="N63" s="71">
        <v>0</v>
      </c>
      <c r="O63" s="71">
        <v>0</v>
      </c>
      <c r="P63" s="623" t="s">
        <v>559</v>
      </c>
      <c r="Q63" s="625">
        <v>100</v>
      </c>
      <c r="R63" s="627">
        <v>99</v>
      </c>
      <c r="S63" s="445" t="s">
        <v>558</v>
      </c>
      <c r="T63" s="358"/>
    </row>
    <row r="64" spans="1:20" ht="37.5" customHeight="1" x14ac:dyDescent="0.2">
      <c r="A64" s="454"/>
      <c r="B64" s="455"/>
      <c r="C64" s="386" t="s">
        <v>81</v>
      </c>
      <c r="D64" s="67">
        <v>0</v>
      </c>
      <c r="E64" s="67">
        <v>0</v>
      </c>
      <c r="F64" s="67">
        <v>0</v>
      </c>
      <c r="G64" s="67">
        <v>0</v>
      </c>
      <c r="H64" s="67">
        <v>5792</v>
      </c>
      <c r="I64" s="67">
        <v>5792</v>
      </c>
      <c r="J64" s="67">
        <v>0</v>
      </c>
      <c r="K64" s="67">
        <v>0</v>
      </c>
      <c r="L64" s="71">
        <v>5792</v>
      </c>
      <c r="M64" s="71">
        <v>5792</v>
      </c>
      <c r="N64" s="71">
        <v>0</v>
      </c>
      <c r="O64" s="71">
        <v>0</v>
      </c>
      <c r="P64" s="624"/>
      <c r="Q64" s="626"/>
      <c r="R64" s="628"/>
      <c r="S64" s="447"/>
      <c r="T64" s="358"/>
    </row>
    <row r="65" spans="1:20" x14ac:dyDescent="0.2">
      <c r="A65" s="27"/>
      <c r="B65" s="21" t="s">
        <v>163</v>
      </c>
      <c r="C65" s="262"/>
      <c r="D65" s="69">
        <f>SUM(D57:D64)</f>
        <v>689295.64411492134</v>
      </c>
      <c r="E65" s="69">
        <f t="shared" ref="E65:O65" si="7">SUM(E57:E64)</f>
        <v>689295.64411492134</v>
      </c>
      <c r="F65" s="69">
        <f t="shared" si="7"/>
        <v>0</v>
      </c>
      <c r="G65" s="69">
        <f t="shared" si="7"/>
        <v>0</v>
      </c>
      <c r="H65" s="69">
        <f t="shared" si="7"/>
        <v>281977.69537998142</v>
      </c>
      <c r="I65" s="69">
        <f t="shared" si="7"/>
        <v>137167.69537998142</v>
      </c>
      <c r="J65" s="69">
        <f t="shared" si="7"/>
        <v>0</v>
      </c>
      <c r="K65" s="69">
        <f t="shared" si="7"/>
        <v>144810</v>
      </c>
      <c r="L65" s="283">
        <f t="shared" si="7"/>
        <v>158086.69537998142</v>
      </c>
      <c r="M65" s="283">
        <f t="shared" si="7"/>
        <v>135364.69537998142</v>
      </c>
      <c r="N65" s="283">
        <f t="shared" si="7"/>
        <v>0</v>
      </c>
      <c r="O65" s="283">
        <f t="shared" si="7"/>
        <v>22722</v>
      </c>
      <c r="P65" s="137"/>
      <c r="Q65" s="202"/>
      <c r="R65" s="203"/>
      <c r="S65" s="1"/>
      <c r="T65" s="358"/>
    </row>
    <row r="66" spans="1:20" x14ac:dyDescent="0.2">
      <c r="A66" s="27"/>
      <c r="B66" s="21" t="s">
        <v>159</v>
      </c>
      <c r="C66" s="262"/>
      <c r="D66" s="69">
        <f>+D65</f>
        <v>689295.64411492134</v>
      </c>
      <c r="E66" s="69">
        <f t="shared" ref="E66:O66" si="8">+E65</f>
        <v>689295.64411492134</v>
      </c>
      <c r="F66" s="69">
        <f t="shared" si="8"/>
        <v>0</v>
      </c>
      <c r="G66" s="69">
        <f t="shared" si="8"/>
        <v>0</v>
      </c>
      <c r="H66" s="69">
        <f t="shared" si="8"/>
        <v>281977.69537998142</v>
      </c>
      <c r="I66" s="69">
        <f t="shared" si="8"/>
        <v>137167.69537998142</v>
      </c>
      <c r="J66" s="69">
        <f t="shared" si="8"/>
        <v>0</v>
      </c>
      <c r="K66" s="69">
        <f t="shared" si="8"/>
        <v>144810</v>
      </c>
      <c r="L66" s="283">
        <f t="shared" si="8"/>
        <v>158086.69537998142</v>
      </c>
      <c r="M66" s="283">
        <f t="shared" si="8"/>
        <v>135364.69537998142</v>
      </c>
      <c r="N66" s="283">
        <f t="shared" si="8"/>
        <v>0</v>
      </c>
      <c r="O66" s="283">
        <f t="shared" si="8"/>
        <v>22722</v>
      </c>
      <c r="P66" s="137"/>
      <c r="Q66" s="202"/>
      <c r="R66" s="203"/>
      <c r="S66" s="1"/>
      <c r="T66" s="358"/>
    </row>
    <row r="67" spans="1:20" ht="17.25" customHeight="1" x14ac:dyDescent="0.2">
      <c r="A67" s="595" t="s">
        <v>194</v>
      </c>
      <c r="B67" s="595"/>
      <c r="C67" s="595"/>
      <c r="D67" s="68">
        <f>+D66+D54+D39</f>
        <v>15206962.465245597</v>
      </c>
      <c r="E67" s="68">
        <f t="shared" ref="E67:O67" si="9">+E66+E54+E39</f>
        <v>15201170.064874884</v>
      </c>
      <c r="F67" s="68">
        <f t="shared" si="9"/>
        <v>1239197.6163113993</v>
      </c>
      <c r="G67" s="68">
        <f t="shared" si="9"/>
        <v>5792.4003707136244</v>
      </c>
      <c r="H67" s="68">
        <f t="shared" si="9"/>
        <v>14036805.695379982</v>
      </c>
      <c r="I67" s="68">
        <f t="shared" si="9"/>
        <v>13886589.695379982</v>
      </c>
      <c r="J67" s="68">
        <f t="shared" si="9"/>
        <v>1276654</v>
      </c>
      <c r="K67" s="68">
        <f t="shared" si="9"/>
        <v>150216</v>
      </c>
      <c r="L67" s="65">
        <f t="shared" si="9"/>
        <v>11874659.695379982</v>
      </c>
      <c r="M67" s="65">
        <f t="shared" si="9"/>
        <v>11824256.695379982</v>
      </c>
      <c r="N67" s="65">
        <f t="shared" si="9"/>
        <v>1242534</v>
      </c>
      <c r="O67" s="65">
        <f t="shared" si="9"/>
        <v>50403</v>
      </c>
      <c r="P67" s="137"/>
      <c r="Q67" s="202"/>
      <c r="R67" s="203"/>
      <c r="S67" s="1"/>
      <c r="T67" s="358"/>
    </row>
    <row r="68" spans="1:20" x14ac:dyDescent="0.2">
      <c r="A68" s="200" t="s">
        <v>201</v>
      </c>
      <c r="B68" s="201"/>
      <c r="C68" s="201"/>
      <c r="D68" s="359"/>
      <c r="E68" s="359"/>
      <c r="F68" s="359"/>
      <c r="G68" s="359"/>
      <c r="H68" s="359"/>
      <c r="I68" s="359"/>
      <c r="J68" s="359"/>
      <c r="K68" s="359"/>
      <c r="L68" s="359"/>
      <c r="M68" s="359"/>
      <c r="N68" s="359"/>
      <c r="O68" s="359"/>
      <c r="P68" s="91"/>
      <c r="Q68" s="209"/>
      <c r="T68" s="358"/>
    </row>
    <row r="69" spans="1:20" x14ac:dyDescent="0.2">
      <c r="A69" s="596" t="s">
        <v>107</v>
      </c>
      <c r="B69" s="596"/>
      <c r="C69" s="596"/>
      <c r="D69" s="88">
        <f>SUM(D70:D74)</f>
        <v>8740181.8813716415</v>
      </c>
      <c r="E69" s="88">
        <f t="shared" ref="E69:O69" si="10">SUM(E70:E74)</f>
        <v>8734389.4810009282</v>
      </c>
      <c r="F69" s="88">
        <f t="shared" si="10"/>
        <v>1239197.6163113995</v>
      </c>
      <c r="G69" s="88">
        <f t="shared" si="10"/>
        <v>5792.4003707136244</v>
      </c>
      <c r="H69" s="88">
        <f t="shared" si="10"/>
        <v>7185334</v>
      </c>
      <c r="I69" s="88">
        <f t="shared" si="10"/>
        <v>7064080</v>
      </c>
      <c r="J69" s="88">
        <f t="shared" si="10"/>
        <v>1203884</v>
      </c>
      <c r="K69" s="88">
        <f t="shared" si="10"/>
        <v>121254</v>
      </c>
      <c r="L69" s="88">
        <f t="shared" si="10"/>
        <v>5886251</v>
      </c>
      <c r="M69" s="88">
        <f t="shared" si="10"/>
        <v>5851626</v>
      </c>
      <c r="N69" s="88">
        <f t="shared" si="10"/>
        <v>1186595</v>
      </c>
      <c r="O69" s="88">
        <f t="shared" si="10"/>
        <v>34625</v>
      </c>
      <c r="P69" s="91"/>
      <c r="Q69" s="209"/>
      <c r="T69" s="358"/>
    </row>
    <row r="70" spans="1:20" ht="15" customHeight="1" x14ac:dyDescent="0.2">
      <c r="A70" s="606" t="s">
        <v>195</v>
      </c>
      <c r="B70" s="606"/>
      <c r="C70" s="606"/>
      <c r="D70" s="92">
        <f>+D63+D60+D52+D50+D48+D46+D44+D42+D37+D34+D33+D32+D25+D20+D19+D14</f>
        <v>6271171.2233549589</v>
      </c>
      <c r="E70" s="92">
        <f t="shared" ref="E70:O70" si="11">+E63+E60+E52+E50+E48+E46+E44+E42+E37+E34+E33+E32+E25+E20+E19+E14</f>
        <v>6271171.2233549589</v>
      </c>
      <c r="F70" s="92">
        <f t="shared" si="11"/>
        <v>864805.37534754397</v>
      </c>
      <c r="G70" s="92">
        <f t="shared" si="11"/>
        <v>0</v>
      </c>
      <c r="H70" s="92">
        <f t="shared" si="11"/>
        <v>5382891</v>
      </c>
      <c r="I70" s="92">
        <f t="shared" si="11"/>
        <v>5382891</v>
      </c>
      <c r="J70" s="92">
        <f t="shared" si="11"/>
        <v>836573</v>
      </c>
      <c r="K70" s="92">
        <f t="shared" si="11"/>
        <v>0</v>
      </c>
      <c r="L70" s="284">
        <f t="shared" si="11"/>
        <v>4265603</v>
      </c>
      <c r="M70" s="284">
        <f t="shared" si="11"/>
        <v>4264552</v>
      </c>
      <c r="N70" s="284">
        <f t="shared" si="11"/>
        <v>817840</v>
      </c>
      <c r="O70" s="284">
        <f t="shared" si="11"/>
        <v>1051</v>
      </c>
      <c r="P70" s="91"/>
      <c r="Q70" s="209"/>
      <c r="T70" s="358"/>
    </row>
    <row r="71" spans="1:20" ht="24.75" customHeight="1" x14ac:dyDescent="0.2">
      <c r="A71" s="606" t="s">
        <v>202</v>
      </c>
      <c r="B71" s="606"/>
      <c r="C71" s="606"/>
      <c r="D71" s="92">
        <f>+D13+D16+D17+D18+D29+D61+D62</f>
        <v>1988386.2372567195</v>
      </c>
      <c r="E71" s="92">
        <f t="shared" ref="E71:O71" si="12">+E13+E16+E17+E18+E29+E61+E62</f>
        <v>1988386.2372567195</v>
      </c>
      <c r="F71" s="92">
        <f t="shared" si="12"/>
        <v>301552.80630213162</v>
      </c>
      <c r="G71" s="92">
        <f t="shared" si="12"/>
        <v>0</v>
      </c>
      <c r="H71" s="92">
        <f t="shared" si="12"/>
        <v>1472411</v>
      </c>
      <c r="I71" s="92">
        <f t="shared" si="12"/>
        <v>1356563</v>
      </c>
      <c r="J71" s="92">
        <f t="shared" si="12"/>
        <v>289630</v>
      </c>
      <c r="K71" s="92">
        <f t="shared" si="12"/>
        <v>115848</v>
      </c>
      <c r="L71" s="284">
        <f t="shared" si="12"/>
        <v>1243337</v>
      </c>
      <c r="M71" s="284">
        <f t="shared" si="12"/>
        <v>1231382</v>
      </c>
      <c r="N71" s="284">
        <f t="shared" si="12"/>
        <v>288184</v>
      </c>
      <c r="O71" s="284">
        <f t="shared" si="12"/>
        <v>11955</v>
      </c>
      <c r="P71" s="91"/>
      <c r="Q71" s="209"/>
      <c r="T71" s="358"/>
    </row>
    <row r="72" spans="1:20" ht="24" customHeight="1" x14ac:dyDescent="0.2">
      <c r="A72" s="606" t="s">
        <v>203</v>
      </c>
      <c r="B72" s="606"/>
      <c r="C72" s="606"/>
      <c r="D72" s="92"/>
      <c r="E72" s="89"/>
      <c r="F72" s="89"/>
      <c r="G72" s="89"/>
      <c r="H72" s="89"/>
      <c r="I72" s="89"/>
      <c r="J72" s="89"/>
      <c r="K72" s="89"/>
      <c r="L72" s="284"/>
      <c r="M72" s="284"/>
      <c r="N72" s="284"/>
      <c r="O72" s="284"/>
      <c r="P72" s="91"/>
      <c r="Q72" s="209"/>
      <c r="T72" s="358"/>
    </row>
    <row r="73" spans="1:20" x14ac:dyDescent="0.2">
      <c r="A73" s="606" t="s">
        <v>206</v>
      </c>
      <c r="B73" s="606"/>
      <c r="C73" s="606"/>
      <c r="D73" s="92">
        <f>+D51+D49+D47+D45+D43+D15</f>
        <v>480624.42075996299</v>
      </c>
      <c r="E73" s="92">
        <f t="shared" ref="E73:O73" si="13">+E51+E49+E47+E45+E43+E15</f>
        <v>474832.02038924937</v>
      </c>
      <c r="F73" s="92">
        <f t="shared" si="13"/>
        <v>72839.434661723819</v>
      </c>
      <c r="G73" s="92">
        <f t="shared" si="13"/>
        <v>5792.4003707136244</v>
      </c>
      <c r="H73" s="92">
        <f t="shared" si="13"/>
        <v>324240</v>
      </c>
      <c r="I73" s="92">
        <f t="shared" si="13"/>
        <v>318834</v>
      </c>
      <c r="J73" s="92">
        <f t="shared" si="13"/>
        <v>77681</v>
      </c>
      <c r="K73" s="92">
        <f t="shared" si="13"/>
        <v>5406</v>
      </c>
      <c r="L73" s="284">
        <f t="shared" si="13"/>
        <v>371519</v>
      </c>
      <c r="M73" s="284">
        <f t="shared" si="13"/>
        <v>349900</v>
      </c>
      <c r="N73" s="284">
        <f t="shared" si="13"/>
        <v>80571</v>
      </c>
      <c r="O73" s="284">
        <f t="shared" si="13"/>
        <v>21619</v>
      </c>
      <c r="P73" s="91"/>
      <c r="Q73" s="209"/>
      <c r="T73" s="358"/>
    </row>
    <row r="74" spans="1:20" x14ac:dyDescent="0.2">
      <c r="A74" s="606" t="s">
        <v>196</v>
      </c>
      <c r="B74" s="606"/>
      <c r="C74" s="606"/>
      <c r="D74" s="92">
        <f>+D64</f>
        <v>0</v>
      </c>
      <c r="E74" s="92">
        <f t="shared" ref="E74:O74" si="14">+E64</f>
        <v>0</v>
      </c>
      <c r="F74" s="92">
        <f t="shared" si="14"/>
        <v>0</v>
      </c>
      <c r="G74" s="92">
        <f t="shared" si="14"/>
        <v>0</v>
      </c>
      <c r="H74" s="92">
        <f t="shared" si="14"/>
        <v>5792</v>
      </c>
      <c r="I74" s="92">
        <f t="shared" si="14"/>
        <v>5792</v>
      </c>
      <c r="J74" s="92">
        <f t="shared" si="14"/>
        <v>0</v>
      </c>
      <c r="K74" s="92">
        <f t="shared" si="14"/>
        <v>0</v>
      </c>
      <c r="L74" s="284">
        <f t="shared" si="14"/>
        <v>5792</v>
      </c>
      <c r="M74" s="284">
        <f t="shared" si="14"/>
        <v>5792</v>
      </c>
      <c r="N74" s="284">
        <f t="shared" si="14"/>
        <v>0</v>
      </c>
      <c r="O74" s="284">
        <f t="shared" si="14"/>
        <v>0</v>
      </c>
      <c r="P74" s="91"/>
      <c r="Q74" s="209"/>
      <c r="T74" s="358"/>
    </row>
    <row r="75" spans="1:20" ht="15" customHeight="1" x14ac:dyDescent="0.2">
      <c r="A75" s="610" t="s">
        <v>106</v>
      </c>
      <c r="B75" s="610"/>
      <c r="C75" s="610"/>
      <c r="D75" s="90">
        <f>SUM(D76:D81)</f>
        <v>6466780.5838739583</v>
      </c>
      <c r="E75" s="90">
        <f t="shared" ref="E75:O75" si="15">SUM(E76:E81)</f>
        <v>6466780.5838739583</v>
      </c>
      <c r="F75" s="90">
        <f t="shared" si="15"/>
        <v>0</v>
      </c>
      <c r="G75" s="90">
        <f t="shared" si="15"/>
        <v>0</v>
      </c>
      <c r="H75" s="90">
        <f t="shared" si="15"/>
        <v>6851471.6953799818</v>
      </c>
      <c r="I75" s="90">
        <f t="shared" si="15"/>
        <v>6822509.6953799818</v>
      </c>
      <c r="J75" s="90">
        <f t="shared" si="15"/>
        <v>72770</v>
      </c>
      <c r="K75" s="90">
        <f t="shared" si="15"/>
        <v>28962</v>
      </c>
      <c r="L75" s="90">
        <f t="shared" si="15"/>
        <v>5988408.6953799818</v>
      </c>
      <c r="M75" s="90">
        <f t="shared" si="15"/>
        <v>5972630.6953799818</v>
      </c>
      <c r="N75" s="90">
        <f t="shared" si="15"/>
        <v>55939</v>
      </c>
      <c r="O75" s="90">
        <f t="shared" si="15"/>
        <v>15778</v>
      </c>
      <c r="P75" s="91"/>
      <c r="Q75" s="209"/>
      <c r="T75" s="358"/>
    </row>
    <row r="76" spans="1:20" x14ac:dyDescent="0.2">
      <c r="A76" s="606" t="s">
        <v>204</v>
      </c>
      <c r="B76" s="606"/>
      <c r="C76" s="606"/>
      <c r="D76" s="89">
        <f>+D57+D59</f>
        <v>81093.605189990732</v>
      </c>
      <c r="E76" s="89">
        <f t="shared" ref="E76:O76" si="16">+E57+E59</f>
        <v>81093.605189990732</v>
      </c>
      <c r="F76" s="89">
        <f t="shared" si="16"/>
        <v>0</v>
      </c>
      <c r="G76" s="89">
        <f t="shared" si="16"/>
        <v>0</v>
      </c>
      <c r="H76" s="89">
        <f t="shared" si="16"/>
        <v>102413.69537998142</v>
      </c>
      <c r="I76" s="89">
        <f t="shared" si="16"/>
        <v>102413.69537998142</v>
      </c>
      <c r="J76" s="89">
        <f t="shared" si="16"/>
        <v>0</v>
      </c>
      <c r="K76" s="89">
        <f t="shared" si="16"/>
        <v>0</v>
      </c>
      <c r="L76" s="284">
        <f t="shared" si="16"/>
        <v>102413.69537998142</v>
      </c>
      <c r="M76" s="284">
        <f t="shared" si="16"/>
        <v>102413.69537998142</v>
      </c>
      <c r="N76" s="284">
        <f t="shared" si="16"/>
        <v>0</v>
      </c>
      <c r="O76" s="284">
        <f t="shared" si="16"/>
        <v>0</v>
      </c>
      <c r="P76" s="91"/>
      <c r="Q76" s="209"/>
      <c r="T76" s="358"/>
    </row>
    <row r="77" spans="1:20" x14ac:dyDescent="0.2">
      <c r="A77" s="606" t="s">
        <v>197</v>
      </c>
      <c r="B77" s="606"/>
      <c r="C77" s="606"/>
      <c r="D77" s="92">
        <f>+D28+D27+D26+D24+D23+D22+D21</f>
        <v>6356724.9768303987</v>
      </c>
      <c r="E77" s="92">
        <f t="shared" ref="E77:O77" si="17">+E28+E27+E26+E24+E23+E22+E21</f>
        <v>6356724.9768303987</v>
      </c>
      <c r="F77" s="92">
        <f t="shared" si="17"/>
        <v>0</v>
      </c>
      <c r="G77" s="92">
        <f t="shared" si="17"/>
        <v>0</v>
      </c>
      <c r="H77" s="92">
        <f t="shared" si="17"/>
        <v>6720096</v>
      </c>
      <c r="I77" s="92">
        <f t="shared" si="17"/>
        <v>6720096</v>
      </c>
      <c r="J77" s="92">
        <f t="shared" si="17"/>
        <v>72770</v>
      </c>
      <c r="K77" s="92">
        <f t="shared" si="17"/>
        <v>0</v>
      </c>
      <c r="L77" s="284">
        <f t="shared" si="17"/>
        <v>5875228</v>
      </c>
      <c r="M77" s="284">
        <f t="shared" si="17"/>
        <v>5870217</v>
      </c>
      <c r="N77" s="284">
        <f t="shared" si="17"/>
        <v>55939</v>
      </c>
      <c r="O77" s="284">
        <f t="shared" si="17"/>
        <v>5011</v>
      </c>
      <c r="P77" s="91"/>
      <c r="Q77" s="209"/>
      <c r="T77" s="358"/>
    </row>
    <row r="78" spans="1:20" x14ac:dyDescent="0.2">
      <c r="A78" s="606" t="s">
        <v>198</v>
      </c>
      <c r="B78" s="606"/>
      <c r="C78" s="606"/>
      <c r="D78" s="89">
        <f>+D58</f>
        <v>28962.001853568119</v>
      </c>
      <c r="E78" s="89">
        <f t="shared" ref="E78:O78" si="18">+E58</f>
        <v>28962.001853568119</v>
      </c>
      <c r="F78" s="89">
        <f t="shared" si="18"/>
        <v>0</v>
      </c>
      <c r="G78" s="89">
        <f t="shared" si="18"/>
        <v>0</v>
      </c>
      <c r="H78" s="89">
        <f t="shared" si="18"/>
        <v>28962</v>
      </c>
      <c r="I78" s="89">
        <f t="shared" si="18"/>
        <v>0</v>
      </c>
      <c r="J78" s="89">
        <f t="shared" si="18"/>
        <v>0</v>
      </c>
      <c r="K78" s="89">
        <f t="shared" si="18"/>
        <v>28962</v>
      </c>
      <c r="L78" s="284">
        <f t="shared" si="18"/>
        <v>10767</v>
      </c>
      <c r="M78" s="284">
        <f t="shared" si="18"/>
        <v>0</v>
      </c>
      <c r="N78" s="284">
        <f t="shared" si="18"/>
        <v>0</v>
      </c>
      <c r="O78" s="284">
        <f t="shared" si="18"/>
        <v>10767</v>
      </c>
      <c r="P78" s="91"/>
      <c r="Q78" s="209"/>
      <c r="T78" s="358"/>
    </row>
    <row r="79" spans="1:20" x14ac:dyDescent="0.2">
      <c r="A79" s="607" t="s">
        <v>199</v>
      </c>
      <c r="B79" s="608"/>
      <c r="C79" s="609"/>
      <c r="D79" s="89"/>
      <c r="E79" s="89"/>
      <c r="F79" s="89"/>
      <c r="G79" s="89"/>
      <c r="H79" s="89"/>
      <c r="I79" s="89"/>
      <c r="J79" s="89"/>
      <c r="K79" s="89"/>
      <c r="L79" s="284"/>
      <c r="M79" s="284"/>
      <c r="N79" s="284"/>
      <c r="O79" s="284"/>
      <c r="P79" s="91"/>
      <c r="Q79" s="209"/>
      <c r="T79" s="358"/>
    </row>
    <row r="80" spans="1:20" x14ac:dyDescent="0.2">
      <c r="A80" s="607" t="s">
        <v>205</v>
      </c>
      <c r="B80" s="608"/>
      <c r="C80" s="609"/>
      <c r="D80" s="89"/>
      <c r="E80" s="89"/>
      <c r="F80" s="89"/>
      <c r="G80" s="89"/>
      <c r="H80" s="89"/>
      <c r="I80" s="89"/>
      <c r="J80" s="89"/>
      <c r="K80" s="89"/>
      <c r="L80" s="284"/>
      <c r="M80" s="284"/>
      <c r="N80" s="284"/>
      <c r="O80" s="284"/>
      <c r="P80" s="91"/>
      <c r="Q80" s="209"/>
      <c r="T80" s="358"/>
    </row>
    <row r="81" spans="1:20" x14ac:dyDescent="0.2">
      <c r="A81" s="603" t="s">
        <v>200</v>
      </c>
      <c r="B81" s="604"/>
      <c r="C81" s="605"/>
      <c r="D81" s="89"/>
      <c r="E81" s="89"/>
      <c r="F81" s="89"/>
      <c r="G81" s="89"/>
      <c r="H81" s="89"/>
      <c r="I81" s="89"/>
      <c r="J81" s="89"/>
      <c r="K81" s="89"/>
      <c r="L81" s="284"/>
      <c r="M81" s="284"/>
      <c r="N81" s="284"/>
      <c r="O81" s="284"/>
      <c r="P81" s="91"/>
      <c r="Q81" s="209"/>
      <c r="T81" s="358"/>
    </row>
    <row r="82" spans="1:20" hidden="1" x14ac:dyDescent="0.2">
      <c r="D82" s="96">
        <f>+D75+D69-D67</f>
        <v>0</v>
      </c>
      <c r="E82" s="96">
        <f t="shared" ref="E82:O82" si="19">+E75+E69-E67</f>
        <v>0</v>
      </c>
      <c r="F82" s="96">
        <f t="shared" si="19"/>
        <v>0</v>
      </c>
      <c r="G82" s="96">
        <f t="shared" si="19"/>
        <v>0</v>
      </c>
      <c r="H82" s="96">
        <f t="shared" si="19"/>
        <v>0</v>
      </c>
      <c r="I82" s="96">
        <f t="shared" si="19"/>
        <v>0</v>
      </c>
      <c r="J82" s="96">
        <f t="shared" si="19"/>
        <v>0</v>
      </c>
      <c r="K82" s="96">
        <f t="shared" si="19"/>
        <v>0</v>
      </c>
      <c r="L82" s="96">
        <f t="shared" si="19"/>
        <v>0</v>
      </c>
      <c r="M82" s="96">
        <f t="shared" si="19"/>
        <v>0</v>
      </c>
      <c r="N82" s="96">
        <f t="shared" si="19"/>
        <v>0</v>
      </c>
      <c r="O82" s="96">
        <f t="shared" si="19"/>
        <v>0</v>
      </c>
      <c r="P82" s="91"/>
      <c r="T82" s="358"/>
    </row>
    <row r="83" spans="1:20" hidden="1" x14ac:dyDescent="0.2">
      <c r="D83" s="93">
        <f>+D67-D10</f>
        <v>0</v>
      </c>
      <c r="E83" s="93">
        <f t="shared" ref="E83:O83" si="20">+E67-E10</f>
        <v>0</v>
      </c>
      <c r="F83" s="93">
        <f t="shared" si="20"/>
        <v>0</v>
      </c>
      <c r="G83" s="93">
        <f t="shared" si="20"/>
        <v>0</v>
      </c>
      <c r="H83" s="93">
        <f t="shared" si="20"/>
        <v>0</v>
      </c>
      <c r="I83" s="93">
        <f t="shared" si="20"/>
        <v>0</v>
      </c>
      <c r="J83" s="93">
        <f t="shared" si="20"/>
        <v>0</v>
      </c>
      <c r="K83" s="93">
        <f t="shared" si="20"/>
        <v>0</v>
      </c>
      <c r="L83" s="93">
        <f t="shared" si="20"/>
        <v>0</v>
      </c>
      <c r="M83" s="93">
        <f t="shared" si="20"/>
        <v>0</v>
      </c>
      <c r="N83" s="93">
        <f t="shared" si="20"/>
        <v>0</v>
      </c>
      <c r="O83" s="93">
        <f t="shared" si="20"/>
        <v>0</v>
      </c>
      <c r="P83" s="91"/>
      <c r="T83" s="358"/>
    </row>
    <row r="84" spans="1:20" hidden="1" x14ac:dyDescent="0.2">
      <c r="P84" s="91"/>
      <c r="T84" s="358"/>
    </row>
    <row r="85" spans="1:20" x14ac:dyDescent="0.2">
      <c r="A85" s="528" t="s">
        <v>766</v>
      </c>
      <c r="B85" s="528"/>
      <c r="C85" s="528"/>
      <c r="D85" s="528"/>
      <c r="E85" s="528"/>
      <c r="F85" s="528"/>
      <c r="G85" s="528"/>
      <c r="H85" s="528"/>
      <c r="I85" s="528"/>
      <c r="J85" s="528"/>
      <c r="K85" s="528"/>
      <c r="L85" s="528"/>
      <c r="M85" s="528"/>
      <c r="N85" s="528"/>
      <c r="O85" s="528"/>
      <c r="T85" s="358"/>
    </row>
    <row r="86" spans="1:20" x14ac:dyDescent="0.2">
      <c r="A86" s="279" t="s">
        <v>765</v>
      </c>
      <c r="B86" s="279"/>
      <c r="D86" s="16"/>
      <c r="E86" s="16"/>
      <c r="F86" s="16"/>
      <c r="G86" s="16"/>
      <c r="H86" s="16"/>
      <c r="I86" s="16"/>
      <c r="J86" s="16"/>
      <c r="K86" s="16"/>
      <c r="L86" s="16"/>
      <c r="M86" s="16"/>
      <c r="N86" s="16"/>
      <c r="O86" s="16"/>
      <c r="T86" s="358"/>
    </row>
  </sheetData>
  <mergeCells count="94">
    <mergeCell ref="A85:O85"/>
    <mergeCell ref="P58:P59"/>
    <mergeCell ref="Q58:Q59"/>
    <mergeCell ref="R58:R59"/>
    <mergeCell ref="S58:S59"/>
    <mergeCell ref="S63:S64"/>
    <mergeCell ref="P63:P64"/>
    <mergeCell ref="Q63:Q64"/>
    <mergeCell ref="R63:R64"/>
    <mergeCell ref="A76:C76"/>
    <mergeCell ref="Q24:Q25"/>
    <mergeCell ref="S24:S25"/>
    <mergeCell ref="P13:P15"/>
    <mergeCell ref="Q13:Q15"/>
    <mergeCell ref="R14:R15"/>
    <mergeCell ref="S13:S15"/>
    <mergeCell ref="Q1:S1"/>
    <mergeCell ref="A2:S2"/>
    <mergeCell ref="P5:R5"/>
    <mergeCell ref="S5:S9"/>
    <mergeCell ref="P6:P9"/>
    <mergeCell ref="Q6:Q9"/>
    <mergeCell ref="R6:R9"/>
    <mergeCell ref="I8:I9"/>
    <mergeCell ref="M6:O6"/>
    <mergeCell ref="L6:L9"/>
    <mergeCell ref="A55:O55"/>
    <mergeCell ref="B42:B43"/>
    <mergeCell ref="I6:K6"/>
    <mergeCell ref="E7:F7"/>
    <mergeCell ref="A5:A9"/>
    <mergeCell ref="G7:G9"/>
    <mergeCell ref="D5:G5"/>
    <mergeCell ref="D6:D9"/>
    <mergeCell ref="H6:H9"/>
    <mergeCell ref="A36:O36"/>
    <mergeCell ref="A56:O56"/>
    <mergeCell ref="A58:A59"/>
    <mergeCell ref="B58:B59"/>
    <mergeCell ref="I7:J7"/>
    <mergeCell ref="F8:F9"/>
    <mergeCell ref="A10:C10"/>
    <mergeCell ref="A24:A25"/>
    <mergeCell ref="A41:O41"/>
    <mergeCell ref="A40:O40"/>
    <mergeCell ref="A42:A43"/>
    <mergeCell ref="A3:O3"/>
    <mergeCell ref="L5:O5"/>
    <mergeCell ref="O7:O9"/>
    <mergeCell ref="M8:M9"/>
    <mergeCell ref="N8:N9"/>
    <mergeCell ref="M7:N7"/>
    <mergeCell ref="E6:G6"/>
    <mergeCell ref="J8:J9"/>
    <mergeCell ref="N4:O4"/>
    <mergeCell ref="C5:C9"/>
    <mergeCell ref="A70:C70"/>
    <mergeCell ref="A80:C80"/>
    <mergeCell ref="A78:C78"/>
    <mergeCell ref="A31:O31"/>
    <mergeCell ref="A11:O11"/>
    <mergeCell ref="A48:A49"/>
    <mergeCell ref="B48:B49"/>
    <mergeCell ref="A44:A45"/>
    <mergeCell ref="B44:B45"/>
    <mergeCell ref="A13:A15"/>
    <mergeCell ref="B63:B64"/>
    <mergeCell ref="A63:A64"/>
    <mergeCell ref="A81:C81"/>
    <mergeCell ref="A71:C71"/>
    <mergeCell ref="A72:C72"/>
    <mergeCell ref="A73:C73"/>
    <mergeCell ref="A74:C74"/>
    <mergeCell ref="A77:C77"/>
    <mergeCell ref="A79:C79"/>
    <mergeCell ref="A75:C75"/>
    <mergeCell ref="A67:C67"/>
    <mergeCell ref="A69:C69"/>
    <mergeCell ref="Q42:Q52"/>
    <mergeCell ref="R42:R52"/>
    <mergeCell ref="S42:S52"/>
    <mergeCell ref="A12:O12"/>
    <mergeCell ref="B46:B47"/>
    <mergeCell ref="A46:A47"/>
    <mergeCell ref="A50:A51"/>
    <mergeCell ref="B50:B51"/>
    <mergeCell ref="K7:K9"/>
    <mergeCell ref="B5:B9"/>
    <mergeCell ref="H5:K5"/>
    <mergeCell ref="E8:E9"/>
    <mergeCell ref="P42:P52"/>
    <mergeCell ref="B24:B25"/>
    <mergeCell ref="B13:B15"/>
    <mergeCell ref="P24:P25"/>
  </mergeCells>
  <phoneticPr fontId="11" type="noConversion"/>
  <pageMargins left="0.39370078740157483" right="0.39370078740157483" top="0.39370078740157483" bottom="0.39370078740157483" header="0" footer="0"/>
  <pageSetup paperSize="9" scale="7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7"/>
  <sheetViews>
    <sheetView zoomScale="115" zoomScaleNormal="115" workbookViewId="0">
      <pane ySplit="8" topLeftCell="A9" activePane="bottomLeft" state="frozen"/>
      <selection pane="bottomLeft" activeCell="G9" sqref="G9"/>
    </sheetView>
  </sheetViews>
  <sheetFormatPr defaultRowHeight="12.75" x14ac:dyDescent="0.2"/>
  <cols>
    <col min="1" max="1" width="3.85546875" style="2" customWidth="1"/>
    <col min="2" max="2" width="30.5703125" style="2" customWidth="1"/>
    <col min="3" max="3" width="6.42578125" style="2" customWidth="1"/>
    <col min="4" max="4" width="7.5703125" style="2" customWidth="1"/>
    <col min="5" max="5" width="7.140625" style="2" customWidth="1"/>
    <col min="6" max="6" width="7" style="2" customWidth="1"/>
    <col min="7" max="7" width="4.140625" style="2" customWidth="1"/>
    <col min="8" max="9" width="7.140625" style="24" customWidth="1"/>
    <col min="10" max="10" width="6.5703125" style="24" customWidth="1"/>
    <col min="11" max="11" width="7.28515625" style="24" customWidth="1"/>
    <col min="12" max="12" width="7.7109375" style="2" customWidth="1"/>
    <col min="13" max="13" width="7.42578125" style="2" customWidth="1"/>
    <col min="14" max="14" width="7.28515625" style="2" customWidth="1"/>
    <col min="15" max="15" width="7.140625" style="2" customWidth="1"/>
    <col min="16" max="16" width="17.140625" customWidth="1"/>
    <col min="17" max="17" width="4.5703125" style="181" customWidth="1"/>
    <col min="18" max="18" width="5.42578125" style="181" customWidth="1"/>
    <col min="19" max="19" width="24.85546875" style="176" customWidth="1"/>
  </cols>
  <sheetData>
    <row r="1" spans="1:20" s="17" customFormat="1" ht="37.5" customHeight="1" x14ac:dyDescent="0.2">
      <c r="A1" s="9"/>
      <c r="B1" s="9"/>
      <c r="C1" s="2"/>
      <c r="D1" s="9"/>
      <c r="E1" s="9"/>
      <c r="F1" s="9"/>
      <c r="G1" s="9"/>
      <c r="H1" s="9"/>
      <c r="I1" s="9"/>
      <c r="J1" s="9"/>
      <c r="K1" s="9"/>
      <c r="L1" s="130"/>
      <c r="M1" s="130"/>
      <c r="N1" s="130"/>
      <c r="O1" s="130"/>
      <c r="P1" s="131"/>
      <c r="Q1" s="614" t="s">
        <v>432</v>
      </c>
      <c r="R1" s="614"/>
      <c r="S1" s="614"/>
    </row>
    <row r="2" spans="1:20" s="17" customFormat="1" ht="32.25" customHeight="1" x14ac:dyDescent="0.25">
      <c r="A2" s="649" t="s">
        <v>848</v>
      </c>
      <c r="B2" s="649"/>
      <c r="C2" s="649"/>
      <c r="D2" s="649"/>
      <c r="E2" s="649"/>
      <c r="F2" s="649"/>
      <c r="G2" s="649"/>
      <c r="H2" s="649"/>
      <c r="I2" s="649"/>
      <c r="J2" s="649"/>
      <c r="K2" s="649"/>
      <c r="L2" s="649"/>
      <c r="M2" s="649"/>
      <c r="N2" s="649"/>
      <c r="O2" s="649"/>
      <c r="P2" s="649"/>
      <c r="Q2" s="649"/>
      <c r="R2" s="649"/>
      <c r="S2" s="649"/>
    </row>
    <row r="3" spans="1:20" s="17" customFormat="1" ht="18" customHeight="1" x14ac:dyDescent="0.2">
      <c r="A3" s="560"/>
      <c r="B3" s="560"/>
      <c r="C3" s="560"/>
      <c r="D3" s="560"/>
      <c r="E3" s="560"/>
      <c r="F3" s="560"/>
      <c r="G3" s="560"/>
      <c r="H3" s="560"/>
      <c r="I3" s="560"/>
      <c r="J3" s="560"/>
      <c r="K3" s="560"/>
      <c r="L3" s="560"/>
      <c r="M3" s="560"/>
      <c r="N3" s="560"/>
      <c r="O3" s="560"/>
      <c r="P3"/>
      <c r="Q3" s="181"/>
      <c r="R3" s="181"/>
      <c r="S3" s="176"/>
    </row>
    <row r="4" spans="1:20" ht="25.5" customHeight="1" x14ac:dyDescent="0.2">
      <c r="A4" s="512" t="s">
        <v>168</v>
      </c>
      <c r="B4" s="513" t="s">
        <v>166</v>
      </c>
      <c r="C4" s="514" t="s">
        <v>167</v>
      </c>
      <c r="D4" s="504" t="s">
        <v>768</v>
      </c>
      <c r="E4" s="504"/>
      <c r="F4" s="504"/>
      <c r="G4" s="504"/>
      <c r="H4" s="534" t="s">
        <v>769</v>
      </c>
      <c r="I4" s="535"/>
      <c r="J4" s="535"/>
      <c r="K4" s="536"/>
      <c r="L4" s="504" t="s">
        <v>770</v>
      </c>
      <c r="M4" s="504"/>
      <c r="N4" s="504"/>
      <c r="O4" s="504"/>
      <c r="P4" s="615" t="s">
        <v>427</v>
      </c>
      <c r="Q4" s="615"/>
      <c r="R4" s="615"/>
      <c r="S4" s="516" t="s">
        <v>428</v>
      </c>
    </row>
    <row r="5" spans="1:20" ht="12.75" customHeight="1" x14ac:dyDescent="0.2">
      <c r="A5" s="512"/>
      <c r="B5" s="513"/>
      <c r="C5" s="514"/>
      <c r="D5" s="505" t="s">
        <v>112</v>
      </c>
      <c r="E5" s="504" t="s">
        <v>113</v>
      </c>
      <c r="F5" s="504"/>
      <c r="G5" s="504"/>
      <c r="H5" s="505" t="s">
        <v>112</v>
      </c>
      <c r="I5" s="506" t="s">
        <v>113</v>
      </c>
      <c r="J5" s="507"/>
      <c r="K5" s="508"/>
      <c r="L5" s="505" t="s">
        <v>112</v>
      </c>
      <c r="M5" s="506" t="s">
        <v>113</v>
      </c>
      <c r="N5" s="507"/>
      <c r="O5" s="508"/>
      <c r="P5" s="616" t="s">
        <v>429</v>
      </c>
      <c r="Q5" s="522" t="s">
        <v>430</v>
      </c>
      <c r="R5" s="525" t="s">
        <v>431</v>
      </c>
      <c r="S5" s="517"/>
    </row>
    <row r="6" spans="1:20" ht="12.75" customHeight="1" x14ac:dyDescent="0.2">
      <c r="A6" s="512"/>
      <c r="B6" s="513"/>
      <c r="C6" s="514"/>
      <c r="D6" s="505"/>
      <c r="E6" s="504" t="s">
        <v>114</v>
      </c>
      <c r="F6" s="504"/>
      <c r="G6" s="505" t="s">
        <v>243</v>
      </c>
      <c r="H6" s="505"/>
      <c r="I6" s="504" t="s">
        <v>114</v>
      </c>
      <c r="J6" s="504"/>
      <c r="K6" s="505" t="s">
        <v>243</v>
      </c>
      <c r="L6" s="505"/>
      <c r="M6" s="504" t="s">
        <v>114</v>
      </c>
      <c r="N6" s="504"/>
      <c r="O6" s="505" t="s">
        <v>243</v>
      </c>
      <c r="P6" s="617"/>
      <c r="Q6" s="523"/>
      <c r="R6" s="526"/>
      <c r="S6" s="517"/>
    </row>
    <row r="7" spans="1:20" ht="23.25" customHeight="1" x14ac:dyDescent="0.2">
      <c r="A7" s="512"/>
      <c r="B7" s="513"/>
      <c r="C7" s="514"/>
      <c r="D7" s="505"/>
      <c r="E7" s="505" t="s">
        <v>163</v>
      </c>
      <c r="F7" s="505" t="s">
        <v>115</v>
      </c>
      <c r="G7" s="505"/>
      <c r="H7" s="505"/>
      <c r="I7" s="505" t="s">
        <v>163</v>
      </c>
      <c r="J7" s="505" t="s">
        <v>115</v>
      </c>
      <c r="K7" s="505"/>
      <c r="L7" s="505"/>
      <c r="M7" s="505" t="s">
        <v>163</v>
      </c>
      <c r="N7" s="505" t="s">
        <v>115</v>
      </c>
      <c r="O7" s="505"/>
      <c r="P7" s="617"/>
      <c r="Q7" s="523"/>
      <c r="R7" s="526"/>
      <c r="S7" s="517"/>
    </row>
    <row r="8" spans="1:20" ht="39.75" customHeight="1" x14ac:dyDescent="0.2">
      <c r="A8" s="512"/>
      <c r="B8" s="513"/>
      <c r="C8" s="514"/>
      <c r="D8" s="505"/>
      <c r="E8" s="505"/>
      <c r="F8" s="505"/>
      <c r="G8" s="505"/>
      <c r="H8" s="505"/>
      <c r="I8" s="505"/>
      <c r="J8" s="505"/>
      <c r="K8" s="505"/>
      <c r="L8" s="505"/>
      <c r="M8" s="505"/>
      <c r="N8" s="505"/>
      <c r="O8" s="505"/>
      <c r="P8" s="618"/>
      <c r="Q8" s="524"/>
      <c r="R8" s="527"/>
      <c r="S8" s="518"/>
    </row>
    <row r="9" spans="1:20" ht="27.75" customHeight="1" x14ac:dyDescent="0.2">
      <c r="A9" s="646" t="s">
        <v>96</v>
      </c>
      <c r="B9" s="647"/>
      <c r="C9" s="648"/>
      <c r="D9" s="141">
        <f>+D27+D35</f>
        <v>625376.50602409639</v>
      </c>
      <c r="E9" s="141">
        <f t="shared" ref="E9:O9" si="0">+E27+E35</f>
        <v>625376.50602409639</v>
      </c>
      <c r="F9" s="141">
        <f t="shared" si="0"/>
        <v>19520.389249304913</v>
      </c>
      <c r="G9" s="141">
        <f t="shared" si="0"/>
        <v>0</v>
      </c>
      <c r="H9" s="141">
        <f t="shared" si="0"/>
        <v>610527</v>
      </c>
      <c r="I9" s="141">
        <f t="shared" si="0"/>
        <v>183627</v>
      </c>
      <c r="J9" s="141">
        <f t="shared" si="0"/>
        <v>18694</v>
      </c>
      <c r="K9" s="141">
        <f t="shared" si="0"/>
        <v>426900</v>
      </c>
      <c r="L9" s="141">
        <f t="shared" si="0"/>
        <v>384596</v>
      </c>
      <c r="M9" s="141">
        <f t="shared" si="0"/>
        <v>210360</v>
      </c>
      <c r="N9" s="141">
        <f t="shared" si="0"/>
        <v>19839</v>
      </c>
      <c r="O9" s="141">
        <f t="shared" si="0"/>
        <v>174236</v>
      </c>
      <c r="P9" s="142"/>
      <c r="Q9" s="212"/>
      <c r="R9" s="182"/>
      <c r="S9" s="198"/>
    </row>
    <row r="10" spans="1:20" ht="15" customHeight="1" x14ac:dyDescent="0.2">
      <c r="A10" s="537" t="s">
        <v>773</v>
      </c>
      <c r="B10" s="538"/>
      <c r="C10" s="538"/>
      <c r="D10" s="538"/>
      <c r="E10" s="538"/>
      <c r="F10" s="538"/>
      <c r="G10" s="538"/>
      <c r="H10" s="538"/>
      <c r="I10" s="538"/>
      <c r="J10" s="538"/>
      <c r="K10" s="538"/>
      <c r="L10" s="538"/>
      <c r="M10" s="538"/>
      <c r="N10" s="538"/>
      <c r="O10" s="539"/>
      <c r="P10" s="321"/>
      <c r="Q10" s="213"/>
      <c r="R10" s="203"/>
      <c r="S10" s="1"/>
    </row>
    <row r="11" spans="1:20" ht="15" customHeight="1" x14ac:dyDescent="0.2">
      <c r="A11" s="537" t="s">
        <v>7</v>
      </c>
      <c r="B11" s="538"/>
      <c r="C11" s="538"/>
      <c r="D11" s="538"/>
      <c r="E11" s="538"/>
      <c r="F11" s="538"/>
      <c r="G11" s="538"/>
      <c r="H11" s="538"/>
      <c r="I11" s="538"/>
      <c r="J11" s="538"/>
      <c r="K11" s="538"/>
      <c r="L11" s="538"/>
      <c r="M11" s="538"/>
      <c r="N11" s="538"/>
      <c r="O11" s="539"/>
      <c r="P11" s="321"/>
      <c r="Q11" s="213"/>
      <c r="R11" s="203"/>
      <c r="S11" s="1"/>
    </row>
    <row r="12" spans="1:20" ht="59.25" customHeight="1" x14ac:dyDescent="0.2">
      <c r="A12" s="394" t="s">
        <v>142</v>
      </c>
      <c r="B12" s="385" t="s">
        <v>235</v>
      </c>
      <c r="C12" s="396" t="s">
        <v>169</v>
      </c>
      <c r="D12" s="124">
        <v>32524.328081557</v>
      </c>
      <c r="E12" s="124">
        <v>32524.328081557</v>
      </c>
      <c r="F12" s="124">
        <v>19520.389249304913</v>
      </c>
      <c r="G12" s="124">
        <v>0</v>
      </c>
      <c r="H12" s="124">
        <v>35452</v>
      </c>
      <c r="I12" s="124">
        <v>35452</v>
      </c>
      <c r="J12" s="124">
        <v>18694</v>
      </c>
      <c r="K12" s="124">
        <v>0</v>
      </c>
      <c r="L12" s="52">
        <v>29095</v>
      </c>
      <c r="M12" s="52">
        <v>29095</v>
      </c>
      <c r="N12" s="52">
        <v>19839</v>
      </c>
      <c r="O12" s="52">
        <v>0</v>
      </c>
      <c r="P12" s="321"/>
      <c r="Q12" s="213"/>
      <c r="R12" s="203"/>
      <c r="S12" s="1" t="s">
        <v>826</v>
      </c>
      <c r="T12" s="84"/>
    </row>
    <row r="13" spans="1:20" ht="22.5" customHeight="1" x14ac:dyDescent="0.2">
      <c r="A13" s="394"/>
      <c r="B13" s="389" t="s">
        <v>163</v>
      </c>
      <c r="C13" s="396"/>
      <c r="D13" s="118">
        <f t="shared" ref="D13:O13" si="1">SUM(D12:D12)</f>
        <v>32524.328081557</v>
      </c>
      <c r="E13" s="118">
        <f t="shared" si="1"/>
        <v>32524.328081557</v>
      </c>
      <c r="F13" s="118">
        <f t="shared" si="1"/>
        <v>19520.389249304913</v>
      </c>
      <c r="G13" s="118">
        <f t="shared" si="1"/>
        <v>0</v>
      </c>
      <c r="H13" s="118">
        <f t="shared" si="1"/>
        <v>35452</v>
      </c>
      <c r="I13" s="118">
        <f t="shared" si="1"/>
        <v>35452</v>
      </c>
      <c r="J13" s="118">
        <f t="shared" si="1"/>
        <v>18694</v>
      </c>
      <c r="K13" s="118">
        <f t="shared" si="1"/>
        <v>0</v>
      </c>
      <c r="L13" s="283">
        <f t="shared" si="1"/>
        <v>29095</v>
      </c>
      <c r="M13" s="283">
        <f t="shared" si="1"/>
        <v>29095</v>
      </c>
      <c r="N13" s="283">
        <f t="shared" si="1"/>
        <v>19839</v>
      </c>
      <c r="O13" s="283">
        <f t="shared" si="1"/>
        <v>0</v>
      </c>
      <c r="P13" s="321"/>
      <c r="Q13" s="213"/>
      <c r="R13" s="203"/>
      <c r="S13" s="1"/>
      <c r="T13" s="84"/>
    </row>
    <row r="14" spans="1:20" ht="18" customHeight="1" x14ac:dyDescent="0.2">
      <c r="A14" s="637" t="s">
        <v>8</v>
      </c>
      <c r="B14" s="638"/>
      <c r="C14" s="638"/>
      <c r="D14" s="638"/>
      <c r="E14" s="638"/>
      <c r="F14" s="638"/>
      <c r="G14" s="638"/>
      <c r="H14" s="638"/>
      <c r="I14" s="638"/>
      <c r="J14" s="638"/>
      <c r="K14" s="638"/>
      <c r="L14" s="638"/>
      <c r="M14" s="638"/>
      <c r="N14" s="638"/>
      <c r="O14" s="639"/>
      <c r="P14" s="321"/>
      <c r="Q14" s="213"/>
      <c r="R14" s="203"/>
      <c r="S14" s="1"/>
      <c r="T14" s="84"/>
    </row>
    <row r="15" spans="1:20" ht="44.25" customHeight="1" x14ac:dyDescent="0.2">
      <c r="A15" s="640" t="s">
        <v>142</v>
      </c>
      <c r="B15" s="448" t="s">
        <v>44</v>
      </c>
      <c r="C15" s="323" t="s">
        <v>169</v>
      </c>
      <c r="D15" s="124">
        <v>2896.2001853568122</v>
      </c>
      <c r="E15" s="124">
        <v>2896.2001853568122</v>
      </c>
      <c r="F15" s="124">
        <v>0</v>
      </c>
      <c r="G15" s="124">
        <v>0</v>
      </c>
      <c r="H15" s="124">
        <v>2610</v>
      </c>
      <c r="I15" s="124">
        <v>2610</v>
      </c>
      <c r="J15" s="124">
        <v>0</v>
      </c>
      <c r="K15" s="124">
        <v>0</v>
      </c>
      <c r="L15" s="52">
        <v>2446</v>
      </c>
      <c r="M15" s="52">
        <v>2446</v>
      </c>
      <c r="N15" s="52">
        <v>0</v>
      </c>
      <c r="O15" s="52">
        <v>0</v>
      </c>
      <c r="P15" s="455" t="s">
        <v>560</v>
      </c>
      <c r="Q15" s="457">
        <v>3</v>
      </c>
      <c r="R15" s="457">
        <v>4</v>
      </c>
      <c r="S15" s="629" t="s">
        <v>577</v>
      </c>
      <c r="T15" s="84"/>
    </row>
    <row r="16" spans="1:20" ht="40.5" customHeight="1" x14ac:dyDescent="0.2">
      <c r="A16" s="641"/>
      <c r="B16" s="450"/>
      <c r="C16" s="325" t="s">
        <v>82</v>
      </c>
      <c r="D16" s="326">
        <v>579.24003707136239</v>
      </c>
      <c r="E16" s="326">
        <v>579.24003707136239</v>
      </c>
      <c r="F16" s="124">
        <v>0</v>
      </c>
      <c r="G16" s="124">
        <v>0</v>
      </c>
      <c r="H16" s="124">
        <v>600</v>
      </c>
      <c r="I16" s="124">
        <v>600</v>
      </c>
      <c r="J16" s="124">
        <v>0</v>
      </c>
      <c r="K16" s="124">
        <v>0</v>
      </c>
      <c r="L16" s="52">
        <v>600</v>
      </c>
      <c r="M16" s="52">
        <v>600</v>
      </c>
      <c r="N16" s="52">
        <v>0</v>
      </c>
      <c r="O16" s="52">
        <v>0</v>
      </c>
      <c r="P16" s="455"/>
      <c r="Q16" s="457"/>
      <c r="R16" s="457"/>
      <c r="S16" s="630"/>
      <c r="T16" s="84"/>
    </row>
    <row r="17" spans="1:20" ht="39" customHeight="1" x14ac:dyDescent="0.2">
      <c r="A17" s="26" t="s">
        <v>143</v>
      </c>
      <c r="B17" s="26" t="s">
        <v>236</v>
      </c>
      <c r="C17" s="323" t="s">
        <v>169</v>
      </c>
      <c r="D17" s="326">
        <v>3475.4402224281744</v>
      </c>
      <c r="E17" s="326">
        <v>3475.4402224281744</v>
      </c>
      <c r="F17" s="124">
        <v>0</v>
      </c>
      <c r="G17" s="124">
        <v>0</v>
      </c>
      <c r="H17" s="124">
        <v>2896</v>
      </c>
      <c r="I17" s="124">
        <v>2896</v>
      </c>
      <c r="J17" s="124">
        <v>0</v>
      </c>
      <c r="K17" s="124">
        <v>0</v>
      </c>
      <c r="L17" s="52">
        <v>3924</v>
      </c>
      <c r="M17" s="52">
        <v>3924</v>
      </c>
      <c r="N17" s="52"/>
      <c r="O17" s="52"/>
      <c r="P17" s="386" t="s">
        <v>561</v>
      </c>
      <c r="Q17" s="392">
        <v>6</v>
      </c>
      <c r="R17" s="392">
        <v>6</v>
      </c>
      <c r="S17" s="631" t="s">
        <v>568</v>
      </c>
      <c r="T17" s="84"/>
    </row>
    <row r="18" spans="1:20" ht="54.75" customHeight="1" x14ac:dyDescent="0.2">
      <c r="A18" s="26"/>
      <c r="B18" s="21" t="s">
        <v>163</v>
      </c>
      <c r="C18" s="323"/>
      <c r="D18" s="118">
        <f>SUM(D15:D17)</f>
        <v>6950.8804448563496</v>
      </c>
      <c r="E18" s="118">
        <f t="shared" ref="E18:O18" si="2">SUM(E15:E17)</f>
        <v>6950.8804448563496</v>
      </c>
      <c r="F18" s="118">
        <f t="shared" si="2"/>
        <v>0</v>
      </c>
      <c r="G18" s="118">
        <f t="shared" si="2"/>
        <v>0</v>
      </c>
      <c r="H18" s="118">
        <f t="shared" si="2"/>
        <v>6106</v>
      </c>
      <c r="I18" s="118">
        <f t="shared" si="2"/>
        <v>6106</v>
      </c>
      <c r="J18" s="118">
        <f t="shared" si="2"/>
        <v>0</v>
      </c>
      <c r="K18" s="118">
        <f t="shared" si="2"/>
        <v>0</v>
      </c>
      <c r="L18" s="283">
        <f t="shared" si="2"/>
        <v>6970</v>
      </c>
      <c r="M18" s="283">
        <f t="shared" si="2"/>
        <v>6970</v>
      </c>
      <c r="N18" s="283">
        <f t="shared" si="2"/>
        <v>0</v>
      </c>
      <c r="O18" s="283">
        <f t="shared" si="2"/>
        <v>0</v>
      </c>
      <c r="P18" s="169" t="s">
        <v>566</v>
      </c>
      <c r="Q18" s="210" t="s">
        <v>567</v>
      </c>
      <c r="R18" s="203">
        <v>6</v>
      </c>
      <c r="S18" s="631"/>
      <c r="T18" s="84"/>
    </row>
    <row r="19" spans="1:20" ht="17.25" customHeight="1" x14ac:dyDescent="0.2">
      <c r="A19" s="637" t="s">
        <v>9</v>
      </c>
      <c r="B19" s="638"/>
      <c r="C19" s="638"/>
      <c r="D19" s="638"/>
      <c r="E19" s="638"/>
      <c r="F19" s="638"/>
      <c r="G19" s="638"/>
      <c r="H19" s="638"/>
      <c r="I19" s="638"/>
      <c r="J19" s="638"/>
      <c r="K19" s="638"/>
      <c r="L19" s="638"/>
      <c r="M19" s="638"/>
      <c r="N19" s="638"/>
      <c r="O19" s="639"/>
      <c r="P19" s="321"/>
      <c r="Q19" s="213"/>
      <c r="R19" s="203"/>
      <c r="S19" s="1"/>
      <c r="T19" s="84"/>
    </row>
    <row r="20" spans="1:20" ht="125.25" customHeight="1" x14ac:dyDescent="0.2">
      <c r="A20" s="394" t="s">
        <v>142</v>
      </c>
      <c r="B20" s="394" t="s">
        <v>190</v>
      </c>
      <c r="C20" s="396" t="s">
        <v>169</v>
      </c>
      <c r="D20" s="326">
        <v>28093.141797961078</v>
      </c>
      <c r="E20" s="326">
        <v>28093.141797961078</v>
      </c>
      <c r="F20" s="124">
        <v>0</v>
      </c>
      <c r="G20" s="124">
        <v>0</v>
      </c>
      <c r="H20" s="124">
        <v>20128</v>
      </c>
      <c r="I20" s="124">
        <v>20128</v>
      </c>
      <c r="J20" s="124">
        <v>0</v>
      </c>
      <c r="K20" s="124">
        <v>0</v>
      </c>
      <c r="L20" s="288">
        <v>22796</v>
      </c>
      <c r="M20" s="288">
        <v>22796</v>
      </c>
      <c r="N20" s="288">
        <v>0</v>
      </c>
      <c r="O20" s="288">
        <v>0</v>
      </c>
      <c r="P20" s="386" t="s">
        <v>562</v>
      </c>
      <c r="Q20" s="211" t="s">
        <v>563</v>
      </c>
      <c r="R20" s="211" t="s">
        <v>563</v>
      </c>
      <c r="S20" s="1" t="s">
        <v>578</v>
      </c>
      <c r="T20" s="84"/>
    </row>
    <row r="21" spans="1:20" ht="145.5" customHeight="1" x14ac:dyDescent="0.2">
      <c r="A21" s="394" t="s">
        <v>143</v>
      </c>
      <c r="B21" s="394" t="s">
        <v>10</v>
      </c>
      <c r="C21" s="396" t="s">
        <v>169</v>
      </c>
      <c r="D21" s="326">
        <v>10136.700648748842</v>
      </c>
      <c r="E21" s="326">
        <v>10136.700648748842</v>
      </c>
      <c r="F21" s="124">
        <v>0</v>
      </c>
      <c r="G21" s="124">
        <v>0</v>
      </c>
      <c r="H21" s="124">
        <v>8700</v>
      </c>
      <c r="I21" s="124">
        <v>8700</v>
      </c>
      <c r="J21" s="124">
        <v>0</v>
      </c>
      <c r="K21" s="124">
        <v>0</v>
      </c>
      <c r="L21" s="71">
        <v>8258</v>
      </c>
      <c r="M21" s="71">
        <v>8258</v>
      </c>
      <c r="N21" s="71">
        <v>0</v>
      </c>
      <c r="O21" s="71">
        <v>0</v>
      </c>
      <c r="P21" s="396" t="s">
        <v>564</v>
      </c>
      <c r="Q21" s="211" t="s">
        <v>565</v>
      </c>
      <c r="R21" s="211" t="s">
        <v>565</v>
      </c>
      <c r="S21" s="1" t="s">
        <v>827</v>
      </c>
      <c r="T21" s="84"/>
    </row>
    <row r="22" spans="1:20" ht="17.25" customHeight="1" x14ac:dyDescent="0.2">
      <c r="A22" s="394"/>
      <c r="B22" s="389" t="s">
        <v>163</v>
      </c>
      <c r="C22" s="396"/>
      <c r="D22" s="118">
        <f>SUM(D20:D21)</f>
        <v>38229.842446709918</v>
      </c>
      <c r="E22" s="118">
        <f t="shared" ref="E22:O22" si="3">SUM(E20:E21)</f>
        <v>38229.842446709918</v>
      </c>
      <c r="F22" s="118">
        <f t="shared" si="3"/>
        <v>0</v>
      </c>
      <c r="G22" s="118">
        <f t="shared" si="3"/>
        <v>0</v>
      </c>
      <c r="H22" s="118">
        <f t="shared" si="3"/>
        <v>28828</v>
      </c>
      <c r="I22" s="118">
        <f t="shared" si="3"/>
        <v>28828</v>
      </c>
      <c r="J22" s="118">
        <f t="shared" si="3"/>
        <v>0</v>
      </c>
      <c r="K22" s="118">
        <f t="shared" si="3"/>
        <v>0</v>
      </c>
      <c r="L22" s="283">
        <f t="shared" si="3"/>
        <v>31054</v>
      </c>
      <c r="M22" s="283">
        <f t="shared" si="3"/>
        <v>31054</v>
      </c>
      <c r="N22" s="283">
        <f t="shared" si="3"/>
        <v>0</v>
      </c>
      <c r="O22" s="283">
        <f t="shared" si="3"/>
        <v>0</v>
      </c>
      <c r="P22" s="321"/>
      <c r="Q22" s="213"/>
      <c r="R22" s="203"/>
      <c r="S22" s="1"/>
      <c r="T22" s="84"/>
    </row>
    <row r="23" spans="1:20" ht="17.25" customHeight="1" x14ac:dyDescent="0.2">
      <c r="A23" s="496" t="s">
        <v>11</v>
      </c>
      <c r="B23" s="497"/>
      <c r="C23" s="497"/>
      <c r="D23" s="497"/>
      <c r="E23" s="497"/>
      <c r="F23" s="497"/>
      <c r="G23" s="497"/>
      <c r="H23" s="497"/>
      <c r="I23" s="497"/>
      <c r="J23" s="497"/>
      <c r="K23" s="497"/>
      <c r="L23" s="497"/>
      <c r="M23" s="497"/>
      <c r="N23" s="497"/>
      <c r="O23" s="498"/>
      <c r="P23" s="321"/>
      <c r="Q23" s="213"/>
      <c r="R23" s="203"/>
      <c r="S23" s="1"/>
      <c r="T23" s="84"/>
    </row>
    <row r="24" spans="1:20" ht="99" customHeight="1" x14ac:dyDescent="0.2">
      <c r="A24" s="31" t="s">
        <v>142</v>
      </c>
      <c r="B24" s="31" t="s">
        <v>12</v>
      </c>
      <c r="C24" s="31" t="s">
        <v>169</v>
      </c>
      <c r="D24" s="56">
        <v>101367.00648748841</v>
      </c>
      <c r="E24" s="56">
        <v>101367.00648748841</v>
      </c>
      <c r="F24" s="124">
        <v>0</v>
      </c>
      <c r="G24" s="124">
        <v>0</v>
      </c>
      <c r="H24" s="56">
        <v>101367</v>
      </c>
      <c r="I24" s="56">
        <v>101367</v>
      </c>
      <c r="J24" s="56">
        <v>0</v>
      </c>
      <c r="K24" s="56">
        <v>0</v>
      </c>
      <c r="L24" s="52">
        <v>131367</v>
      </c>
      <c r="M24" s="52">
        <v>131367</v>
      </c>
      <c r="N24" s="52">
        <v>0</v>
      </c>
      <c r="O24" s="52">
        <v>0</v>
      </c>
      <c r="P24" s="169" t="s">
        <v>570</v>
      </c>
      <c r="Q24" s="191">
        <v>6</v>
      </c>
      <c r="R24" s="191">
        <v>11</v>
      </c>
      <c r="S24" s="232" t="s">
        <v>579</v>
      </c>
      <c r="T24" s="84"/>
    </row>
    <row r="25" spans="1:20" ht="110.25" customHeight="1" x14ac:dyDescent="0.2">
      <c r="A25" s="28" t="s">
        <v>143</v>
      </c>
      <c r="B25" s="28" t="s">
        <v>13</v>
      </c>
      <c r="C25" s="14" t="s">
        <v>169</v>
      </c>
      <c r="D25" s="56">
        <v>11874.42075996293</v>
      </c>
      <c r="E25" s="56">
        <v>11874.42075996293</v>
      </c>
      <c r="F25" s="124">
        <v>0</v>
      </c>
      <c r="G25" s="124">
        <v>0</v>
      </c>
      <c r="H25" s="56">
        <v>11874</v>
      </c>
      <c r="I25" s="56">
        <v>11874</v>
      </c>
      <c r="J25" s="56">
        <v>0</v>
      </c>
      <c r="K25" s="56">
        <v>0</v>
      </c>
      <c r="L25" s="62">
        <v>11874</v>
      </c>
      <c r="M25" s="62">
        <v>11874</v>
      </c>
      <c r="N25" s="62">
        <v>0</v>
      </c>
      <c r="O25" s="62">
        <v>0</v>
      </c>
      <c r="P25" s="169" t="s">
        <v>571</v>
      </c>
      <c r="Q25" s="191">
        <v>10</v>
      </c>
      <c r="R25" s="191">
        <v>19</v>
      </c>
      <c r="S25" s="232" t="s">
        <v>569</v>
      </c>
      <c r="T25" s="84"/>
    </row>
    <row r="26" spans="1:20" ht="17.25" customHeight="1" x14ac:dyDescent="0.2">
      <c r="A26" s="28"/>
      <c r="B26" s="34" t="s">
        <v>163</v>
      </c>
      <c r="C26" s="14"/>
      <c r="D26" s="69">
        <f>SUM(D24:D25)</f>
        <v>113241.42724745134</v>
      </c>
      <c r="E26" s="69">
        <f t="shared" ref="E26:O26" si="4">SUM(E24:E25)</f>
        <v>113241.42724745134</v>
      </c>
      <c r="F26" s="69">
        <f t="shared" si="4"/>
        <v>0</v>
      </c>
      <c r="G26" s="69">
        <f t="shared" si="4"/>
        <v>0</v>
      </c>
      <c r="H26" s="69">
        <f t="shared" si="4"/>
        <v>113241</v>
      </c>
      <c r="I26" s="69">
        <f t="shared" si="4"/>
        <v>113241</v>
      </c>
      <c r="J26" s="69">
        <f t="shared" si="4"/>
        <v>0</v>
      </c>
      <c r="K26" s="69">
        <f t="shared" si="4"/>
        <v>0</v>
      </c>
      <c r="L26" s="283">
        <f t="shared" si="4"/>
        <v>143241</v>
      </c>
      <c r="M26" s="283">
        <f t="shared" si="4"/>
        <v>143241</v>
      </c>
      <c r="N26" s="283">
        <f t="shared" si="4"/>
        <v>0</v>
      </c>
      <c r="O26" s="283">
        <f t="shared" si="4"/>
        <v>0</v>
      </c>
      <c r="P26" s="321"/>
      <c r="Q26" s="213"/>
      <c r="R26" s="203"/>
      <c r="S26" s="1"/>
      <c r="T26" s="84"/>
    </row>
    <row r="27" spans="1:20" ht="17.25" customHeight="1" x14ac:dyDescent="0.2">
      <c r="A27" s="28"/>
      <c r="B27" s="34" t="s">
        <v>157</v>
      </c>
      <c r="C27" s="14"/>
      <c r="D27" s="69">
        <f>+D26+D22+D18+D13</f>
        <v>190946.47822057462</v>
      </c>
      <c r="E27" s="69">
        <f t="shared" ref="E27:O27" si="5">+E26+E22+E18+E13</f>
        <v>190946.47822057462</v>
      </c>
      <c r="F27" s="69">
        <f t="shared" si="5"/>
        <v>19520.389249304913</v>
      </c>
      <c r="G27" s="69">
        <f t="shared" si="5"/>
        <v>0</v>
      </c>
      <c r="H27" s="69">
        <f t="shared" si="5"/>
        <v>183627</v>
      </c>
      <c r="I27" s="69">
        <f t="shared" si="5"/>
        <v>183627</v>
      </c>
      <c r="J27" s="69">
        <f t="shared" si="5"/>
        <v>18694</v>
      </c>
      <c r="K27" s="69">
        <f t="shared" si="5"/>
        <v>0</v>
      </c>
      <c r="L27" s="283">
        <f t="shared" si="5"/>
        <v>210360</v>
      </c>
      <c r="M27" s="283">
        <f t="shared" si="5"/>
        <v>210360</v>
      </c>
      <c r="N27" s="283">
        <f t="shared" si="5"/>
        <v>19839</v>
      </c>
      <c r="O27" s="283">
        <f t="shared" si="5"/>
        <v>0</v>
      </c>
      <c r="P27" s="321"/>
      <c r="Q27" s="213"/>
      <c r="R27" s="203"/>
      <c r="S27" s="1"/>
      <c r="T27" s="84"/>
    </row>
    <row r="28" spans="1:20" ht="17.25" customHeight="1" x14ac:dyDescent="0.2">
      <c r="A28" s="537" t="s">
        <v>327</v>
      </c>
      <c r="B28" s="538"/>
      <c r="C28" s="538"/>
      <c r="D28" s="538"/>
      <c r="E28" s="538"/>
      <c r="F28" s="538"/>
      <c r="G28" s="538"/>
      <c r="H28" s="538"/>
      <c r="I28" s="538"/>
      <c r="J28" s="538"/>
      <c r="K28" s="538"/>
      <c r="L28" s="538"/>
      <c r="M28" s="538"/>
      <c r="N28" s="538"/>
      <c r="O28" s="539"/>
      <c r="P28" s="321"/>
      <c r="Q28" s="213"/>
      <c r="R28" s="203"/>
      <c r="S28" s="1"/>
      <c r="T28" s="84"/>
    </row>
    <row r="29" spans="1:20" ht="17.25" customHeight="1" x14ac:dyDescent="0.2">
      <c r="A29" s="537" t="s">
        <v>328</v>
      </c>
      <c r="B29" s="538"/>
      <c r="C29" s="538"/>
      <c r="D29" s="538"/>
      <c r="E29" s="538"/>
      <c r="F29" s="538"/>
      <c r="G29" s="538"/>
      <c r="H29" s="538"/>
      <c r="I29" s="538"/>
      <c r="J29" s="538"/>
      <c r="K29" s="538"/>
      <c r="L29" s="538"/>
      <c r="M29" s="538"/>
      <c r="N29" s="538"/>
      <c r="O29" s="539"/>
      <c r="P29" s="321"/>
      <c r="Q29" s="213"/>
      <c r="R29" s="203"/>
      <c r="S29" s="1"/>
      <c r="T29" s="84"/>
    </row>
    <row r="30" spans="1:20" ht="204.75" customHeight="1" x14ac:dyDescent="0.2">
      <c r="A30" s="26" t="s">
        <v>142</v>
      </c>
      <c r="B30" s="327" t="s">
        <v>218</v>
      </c>
      <c r="C30" s="327" t="s">
        <v>105</v>
      </c>
      <c r="D30" s="67">
        <v>289620.01853568119</v>
      </c>
      <c r="E30" s="67">
        <v>289620.01853568119</v>
      </c>
      <c r="F30" s="67">
        <v>0</v>
      </c>
      <c r="G30" s="67">
        <v>0</v>
      </c>
      <c r="H30" s="124">
        <v>289620</v>
      </c>
      <c r="I30" s="124">
        <v>0</v>
      </c>
      <c r="J30" s="124">
        <v>0</v>
      </c>
      <c r="K30" s="124">
        <v>289620</v>
      </c>
      <c r="L30" s="71">
        <v>37054</v>
      </c>
      <c r="M30" s="71">
        <v>0</v>
      </c>
      <c r="N30" s="71">
        <v>0</v>
      </c>
      <c r="O30" s="71">
        <v>37054</v>
      </c>
      <c r="P30" s="215" t="s">
        <v>572</v>
      </c>
      <c r="Q30" s="216">
        <v>100</v>
      </c>
      <c r="R30" s="216">
        <v>13</v>
      </c>
      <c r="S30" s="215" t="s">
        <v>789</v>
      </c>
      <c r="T30" s="84"/>
    </row>
    <row r="31" spans="1:20" ht="84.75" customHeight="1" x14ac:dyDescent="0.2">
      <c r="A31" s="26" t="s">
        <v>143</v>
      </c>
      <c r="B31" s="386" t="s">
        <v>277</v>
      </c>
      <c r="C31" s="386" t="s">
        <v>105</v>
      </c>
      <c r="D31" s="67">
        <v>115848.00741427248</v>
      </c>
      <c r="E31" s="67">
        <v>115848.00741427248</v>
      </c>
      <c r="F31" s="67">
        <v>0</v>
      </c>
      <c r="G31" s="67">
        <v>0</v>
      </c>
      <c r="H31" s="124">
        <v>115848</v>
      </c>
      <c r="I31" s="124">
        <v>0</v>
      </c>
      <c r="J31" s="124">
        <v>0</v>
      </c>
      <c r="K31" s="124">
        <v>115848</v>
      </c>
      <c r="L31" s="71">
        <v>115840</v>
      </c>
      <c r="M31" s="71">
        <v>0</v>
      </c>
      <c r="N31" s="71">
        <v>0</v>
      </c>
      <c r="O31" s="71">
        <v>115840</v>
      </c>
      <c r="P31" s="27" t="s">
        <v>684</v>
      </c>
      <c r="Q31" s="27" t="s">
        <v>468</v>
      </c>
      <c r="R31" s="27" t="s">
        <v>468</v>
      </c>
      <c r="S31" s="27" t="s">
        <v>573</v>
      </c>
      <c r="T31" s="84"/>
    </row>
    <row r="32" spans="1:20" ht="87" customHeight="1" x14ac:dyDescent="0.2">
      <c r="A32" s="28" t="s">
        <v>144</v>
      </c>
      <c r="B32" s="386" t="s">
        <v>333</v>
      </c>
      <c r="C32" s="386" t="s">
        <v>169</v>
      </c>
      <c r="D32" s="67">
        <v>28962.001853568119</v>
      </c>
      <c r="E32" s="67">
        <v>28962.001853568119</v>
      </c>
      <c r="F32" s="67">
        <v>0</v>
      </c>
      <c r="G32" s="67">
        <v>0</v>
      </c>
      <c r="H32" s="67">
        <v>0</v>
      </c>
      <c r="I32" s="67">
        <v>0</v>
      </c>
      <c r="J32" s="99">
        <v>0</v>
      </c>
      <c r="K32" s="99">
        <v>0</v>
      </c>
      <c r="L32" s="62">
        <v>0</v>
      </c>
      <c r="M32" s="62">
        <v>0</v>
      </c>
      <c r="N32" s="62">
        <v>0</v>
      </c>
      <c r="O32" s="62">
        <v>0</v>
      </c>
      <c r="P32" s="394" t="s">
        <v>888</v>
      </c>
      <c r="Q32" s="211" t="s">
        <v>472</v>
      </c>
      <c r="R32" s="211" t="s">
        <v>889</v>
      </c>
      <c r="S32" s="394" t="s">
        <v>890</v>
      </c>
      <c r="T32" s="84"/>
    </row>
    <row r="33" spans="1:20" ht="45" customHeight="1" x14ac:dyDescent="0.2">
      <c r="A33" s="328" t="s">
        <v>151</v>
      </c>
      <c r="B33" s="386" t="s">
        <v>334</v>
      </c>
      <c r="C33" s="386" t="s">
        <v>169</v>
      </c>
      <c r="D33" s="67">
        <v>0</v>
      </c>
      <c r="E33" s="67">
        <v>0</v>
      </c>
      <c r="F33" s="67">
        <v>0</v>
      </c>
      <c r="G33" s="67">
        <v>0</v>
      </c>
      <c r="H33" s="67">
        <v>21432</v>
      </c>
      <c r="I33" s="67">
        <v>0</v>
      </c>
      <c r="J33" s="67">
        <v>0</v>
      </c>
      <c r="K33" s="67">
        <v>21432</v>
      </c>
      <c r="L33" s="62">
        <v>21342</v>
      </c>
      <c r="M33" s="289">
        <v>0</v>
      </c>
      <c r="N33" s="289">
        <v>0</v>
      </c>
      <c r="O33" s="289">
        <v>21342</v>
      </c>
      <c r="P33" s="27" t="s">
        <v>574</v>
      </c>
      <c r="Q33" s="220" t="s">
        <v>575</v>
      </c>
      <c r="R33" s="220" t="s">
        <v>575</v>
      </c>
      <c r="S33" s="30" t="s">
        <v>576</v>
      </c>
      <c r="T33" s="84"/>
    </row>
    <row r="34" spans="1:20" s="17" customFormat="1" ht="16.5" customHeight="1" x14ac:dyDescent="0.2">
      <c r="A34" s="328"/>
      <c r="B34" s="34" t="s">
        <v>163</v>
      </c>
      <c r="C34" s="386"/>
      <c r="D34" s="69">
        <f>SUM(D30:D33)</f>
        <v>434430.02780352178</v>
      </c>
      <c r="E34" s="69">
        <f t="shared" ref="E34:O34" si="6">SUM(E30:E33)</f>
        <v>434430.02780352178</v>
      </c>
      <c r="F34" s="69">
        <f t="shared" si="6"/>
        <v>0</v>
      </c>
      <c r="G34" s="69">
        <f t="shared" si="6"/>
        <v>0</v>
      </c>
      <c r="H34" s="69">
        <f t="shared" si="6"/>
        <v>426900</v>
      </c>
      <c r="I34" s="69">
        <f t="shared" si="6"/>
        <v>0</v>
      </c>
      <c r="J34" s="69">
        <f t="shared" si="6"/>
        <v>0</v>
      </c>
      <c r="K34" s="69">
        <f t="shared" si="6"/>
        <v>426900</v>
      </c>
      <c r="L34" s="283">
        <f t="shared" si="6"/>
        <v>174236</v>
      </c>
      <c r="M34" s="283">
        <f t="shared" si="6"/>
        <v>0</v>
      </c>
      <c r="N34" s="283">
        <f t="shared" si="6"/>
        <v>0</v>
      </c>
      <c r="O34" s="283">
        <f t="shared" si="6"/>
        <v>174236</v>
      </c>
      <c r="P34" s="321"/>
      <c r="Q34" s="213"/>
      <c r="R34" s="203"/>
      <c r="S34" s="1"/>
      <c r="T34" s="329"/>
    </row>
    <row r="35" spans="1:20" s="17" customFormat="1" ht="12.75" customHeight="1" x14ac:dyDescent="0.2">
      <c r="A35" s="28"/>
      <c r="B35" s="34" t="s">
        <v>158</v>
      </c>
      <c r="C35" s="14"/>
      <c r="D35" s="69">
        <f>+D34</f>
        <v>434430.02780352178</v>
      </c>
      <c r="E35" s="69">
        <f t="shared" ref="E35:O35" si="7">+E34</f>
        <v>434430.02780352178</v>
      </c>
      <c r="F35" s="69">
        <f t="shared" si="7"/>
        <v>0</v>
      </c>
      <c r="G35" s="69">
        <f t="shared" si="7"/>
        <v>0</v>
      </c>
      <c r="H35" s="69">
        <f t="shared" si="7"/>
        <v>426900</v>
      </c>
      <c r="I35" s="69">
        <f t="shared" si="7"/>
        <v>0</v>
      </c>
      <c r="J35" s="69">
        <f t="shared" si="7"/>
        <v>0</v>
      </c>
      <c r="K35" s="69">
        <f t="shared" si="7"/>
        <v>426900</v>
      </c>
      <c r="L35" s="283">
        <f t="shared" si="7"/>
        <v>174236</v>
      </c>
      <c r="M35" s="283">
        <f t="shared" si="7"/>
        <v>0</v>
      </c>
      <c r="N35" s="283">
        <f t="shared" si="7"/>
        <v>0</v>
      </c>
      <c r="O35" s="283">
        <f t="shared" si="7"/>
        <v>174236</v>
      </c>
      <c r="P35" s="321"/>
      <c r="Q35" s="213"/>
      <c r="R35" s="203"/>
      <c r="S35" s="1"/>
      <c r="T35" s="329"/>
    </row>
    <row r="36" spans="1:20" s="17" customFormat="1" ht="17.25" customHeight="1" x14ac:dyDescent="0.2">
      <c r="A36" s="595" t="s">
        <v>194</v>
      </c>
      <c r="B36" s="595"/>
      <c r="C36" s="595"/>
      <c r="D36" s="125">
        <f>+D35+D27</f>
        <v>625376.50602409639</v>
      </c>
      <c r="E36" s="125">
        <f t="shared" ref="E36:O36" si="8">+E35+E27</f>
        <v>625376.50602409639</v>
      </c>
      <c r="F36" s="125">
        <f t="shared" si="8"/>
        <v>19520.389249304913</v>
      </c>
      <c r="G36" s="125">
        <f t="shared" si="8"/>
        <v>0</v>
      </c>
      <c r="H36" s="125">
        <f t="shared" si="8"/>
        <v>610527</v>
      </c>
      <c r="I36" s="125">
        <f t="shared" si="8"/>
        <v>183627</v>
      </c>
      <c r="J36" s="125">
        <f t="shared" si="8"/>
        <v>18694</v>
      </c>
      <c r="K36" s="125">
        <f t="shared" si="8"/>
        <v>426900</v>
      </c>
      <c r="L36" s="65">
        <f t="shared" si="8"/>
        <v>384596</v>
      </c>
      <c r="M36" s="65">
        <f t="shared" si="8"/>
        <v>210360</v>
      </c>
      <c r="N36" s="65">
        <f t="shared" si="8"/>
        <v>19839</v>
      </c>
      <c r="O36" s="65">
        <f t="shared" si="8"/>
        <v>174236</v>
      </c>
      <c r="P36" s="321"/>
      <c r="Q36" s="213"/>
      <c r="R36" s="203"/>
      <c r="S36" s="1"/>
      <c r="T36" s="329"/>
    </row>
    <row r="37" spans="1:20" x14ac:dyDescent="0.2">
      <c r="A37" s="645" t="s">
        <v>201</v>
      </c>
      <c r="B37" s="645"/>
      <c r="C37" s="645"/>
      <c r="D37" s="645"/>
      <c r="E37" s="645"/>
      <c r="F37" s="645"/>
      <c r="G37" s="645"/>
      <c r="H37" s="645"/>
      <c r="I37" s="645"/>
      <c r="J37" s="645"/>
      <c r="K37" s="645"/>
      <c r="L37" s="645"/>
      <c r="M37" s="645"/>
      <c r="N37" s="645"/>
      <c r="O37" s="645"/>
      <c r="P37" s="329"/>
      <c r="Q37" s="214"/>
      <c r="T37" s="84"/>
    </row>
    <row r="38" spans="1:20" x14ac:dyDescent="0.2">
      <c r="A38" s="596" t="s">
        <v>107</v>
      </c>
      <c r="B38" s="596"/>
      <c r="C38" s="596"/>
      <c r="D38" s="88">
        <f>SUM(D39:D43)</f>
        <v>624797.26598702499</v>
      </c>
      <c r="E38" s="88">
        <f t="shared" ref="E38:O38" si="9">SUM(E39:E43)</f>
        <v>624797.26598702499</v>
      </c>
      <c r="F38" s="88">
        <f t="shared" si="9"/>
        <v>19520.389249304913</v>
      </c>
      <c r="G38" s="88">
        <f t="shared" si="9"/>
        <v>0</v>
      </c>
      <c r="H38" s="88">
        <f t="shared" si="9"/>
        <v>609927</v>
      </c>
      <c r="I38" s="88">
        <f t="shared" si="9"/>
        <v>183027</v>
      </c>
      <c r="J38" s="88">
        <f t="shared" si="9"/>
        <v>18694</v>
      </c>
      <c r="K38" s="88">
        <f t="shared" si="9"/>
        <v>426900</v>
      </c>
      <c r="L38" s="88">
        <f t="shared" si="9"/>
        <v>383996</v>
      </c>
      <c r="M38" s="88">
        <f t="shared" si="9"/>
        <v>209760</v>
      </c>
      <c r="N38" s="88">
        <f t="shared" si="9"/>
        <v>19839</v>
      </c>
      <c r="O38" s="88">
        <f t="shared" si="9"/>
        <v>174236</v>
      </c>
      <c r="P38" s="329"/>
      <c r="Q38" s="214"/>
      <c r="T38" s="84"/>
    </row>
    <row r="39" spans="1:20" x14ac:dyDescent="0.2">
      <c r="A39" s="636" t="s">
        <v>195</v>
      </c>
      <c r="B39" s="636"/>
      <c r="C39" s="636"/>
      <c r="D39" s="89">
        <f>+D12+D15+D17+D20+D21+D24+D25+D32+D33</f>
        <v>219329.24003707137</v>
      </c>
      <c r="E39" s="89">
        <f t="shared" ref="E39:O39" si="10">+E12+E15+E17+E20+E21+E24+E25+E32+E33</f>
        <v>219329.24003707137</v>
      </c>
      <c r="F39" s="89">
        <f t="shared" si="10"/>
        <v>19520.389249304913</v>
      </c>
      <c r="G39" s="89">
        <f t="shared" si="10"/>
        <v>0</v>
      </c>
      <c r="H39" s="89">
        <f t="shared" si="10"/>
        <v>204459</v>
      </c>
      <c r="I39" s="89">
        <f t="shared" si="10"/>
        <v>183027</v>
      </c>
      <c r="J39" s="89">
        <f t="shared" si="10"/>
        <v>18694</v>
      </c>
      <c r="K39" s="89">
        <f t="shared" si="10"/>
        <v>21432</v>
      </c>
      <c r="L39" s="284">
        <f t="shared" si="10"/>
        <v>231102</v>
      </c>
      <c r="M39" s="284">
        <f t="shared" si="10"/>
        <v>209760</v>
      </c>
      <c r="N39" s="284">
        <f t="shared" si="10"/>
        <v>19839</v>
      </c>
      <c r="O39" s="284">
        <f t="shared" si="10"/>
        <v>21342</v>
      </c>
      <c r="P39" s="329"/>
      <c r="Q39" s="214"/>
      <c r="T39" s="84"/>
    </row>
    <row r="40" spans="1:20" ht="25.5" customHeight="1" x14ac:dyDescent="0.2">
      <c r="A40" s="636" t="s">
        <v>202</v>
      </c>
      <c r="B40" s="636"/>
      <c r="C40" s="636"/>
      <c r="D40" s="89">
        <f>+D31+D30</f>
        <v>405468.02594995365</v>
      </c>
      <c r="E40" s="89">
        <f t="shared" ref="E40:O40" si="11">+E31+E30</f>
        <v>405468.02594995365</v>
      </c>
      <c r="F40" s="89">
        <f t="shared" si="11"/>
        <v>0</v>
      </c>
      <c r="G40" s="89">
        <f t="shared" si="11"/>
        <v>0</v>
      </c>
      <c r="H40" s="89">
        <f t="shared" si="11"/>
        <v>405468</v>
      </c>
      <c r="I40" s="89">
        <f t="shared" si="11"/>
        <v>0</v>
      </c>
      <c r="J40" s="89">
        <f t="shared" si="11"/>
        <v>0</v>
      </c>
      <c r="K40" s="89">
        <f t="shared" si="11"/>
        <v>405468</v>
      </c>
      <c r="L40" s="284">
        <f t="shared" si="11"/>
        <v>152894</v>
      </c>
      <c r="M40" s="284">
        <f t="shared" si="11"/>
        <v>0</v>
      </c>
      <c r="N40" s="284">
        <f t="shared" si="11"/>
        <v>0</v>
      </c>
      <c r="O40" s="284">
        <f t="shared" si="11"/>
        <v>152894</v>
      </c>
      <c r="P40" s="329"/>
      <c r="Q40" s="214"/>
      <c r="T40" s="84"/>
    </row>
    <row r="41" spans="1:20" ht="25.5" customHeight="1" x14ac:dyDescent="0.2">
      <c r="A41" s="636" t="s">
        <v>203</v>
      </c>
      <c r="B41" s="636"/>
      <c r="C41" s="636"/>
      <c r="D41" s="89"/>
      <c r="E41" s="89"/>
      <c r="F41" s="89"/>
      <c r="G41" s="89"/>
      <c r="H41" s="94"/>
      <c r="I41" s="94"/>
      <c r="J41" s="94"/>
      <c r="K41" s="94"/>
      <c r="L41" s="293"/>
      <c r="M41" s="293"/>
      <c r="N41" s="293"/>
      <c r="O41" s="293"/>
      <c r="P41" s="329"/>
      <c r="Q41" s="214"/>
      <c r="T41" s="84"/>
    </row>
    <row r="42" spans="1:20" x14ac:dyDescent="0.2">
      <c r="A42" s="636" t="s">
        <v>206</v>
      </c>
      <c r="B42" s="636"/>
      <c r="C42" s="636"/>
      <c r="D42" s="89"/>
      <c r="E42" s="89"/>
      <c r="F42" s="89"/>
      <c r="G42" s="89"/>
      <c r="H42" s="94"/>
      <c r="I42" s="94"/>
      <c r="J42" s="94"/>
      <c r="K42" s="94"/>
      <c r="L42" s="293"/>
      <c r="M42" s="293"/>
      <c r="N42" s="293"/>
      <c r="O42" s="293"/>
      <c r="P42" s="329"/>
      <c r="Q42" s="214"/>
      <c r="T42" s="84"/>
    </row>
    <row r="43" spans="1:20" x14ac:dyDescent="0.2">
      <c r="A43" s="636" t="s">
        <v>196</v>
      </c>
      <c r="B43" s="636"/>
      <c r="C43" s="636"/>
      <c r="D43" s="89"/>
      <c r="E43" s="89"/>
      <c r="F43" s="89"/>
      <c r="G43" s="89"/>
      <c r="H43" s="94"/>
      <c r="I43" s="94"/>
      <c r="J43" s="94"/>
      <c r="K43" s="94"/>
      <c r="L43" s="293"/>
      <c r="M43" s="293"/>
      <c r="N43" s="293"/>
      <c r="O43" s="293"/>
      <c r="P43" s="329"/>
      <c r="Q43" s="214"/>
      <c r="T43" s="84"/>
    </row>
    <row r="44" spans="1:20" x14ac:dyDescent="0.2">
      <c r="A44" s="635" t="s">
        <v>106</v>
      </c>
      <c r="B44" s="635"/>
      <c r="C44" s="635"/>
      <c r="D44" s="90">
        <f>SUM(D45:D50)</f>
        <v>579.24003707136239</v>
      </c>
      <c r="E44" s="90">
        <f t="shared" ref="E44:O44" si="12">SUM(E45:E50)</f>
        <v>579.24003707136239</v>
      </c>
      <c r="F44" s="90">
        <f t="shared" si="12"/>
        <v>0</v>
      </c>
      <c r="G44" s="90">
        <f t="shared" si="12"/>
        <v>0</v>
      </c>
      <c r="H44" s="90">
        <f t="shared" si="12"/>
        <v>600</v>
      </c>
      <c r="I44" s="90">
        <f t="shared" si="12"/>
        <v>600</v>
      </c>
      <c r="J44" s="90">
        <f t="shared" si="12"/>
        <v>0</v>
      </c>
      <c r="K44" s="90">
        <f t="shared" si="12"/>
        <v>0</v>
      </c>
      <c r="L44" s="90">
        <f t="shared" si="12"/>
        <v>600</v>
      </c>
      <c r="M44" s="90">
        <f t="shared" si="12"/>
        <v>600</v>
      </c>
      <c r="N44" s="90">
        <f t="shared" si="12"/>
        <v>0</v>
      </c>
      <c r="O44" s="90">
        <f t="shared" si="12"/>
        <v>0</v>
      </c>
      <c r="P44" s="329"/>
      <c r="Q44" s="214"/>
      <c r="T44" s="84"/>
    </row>
    <row r="45" spans="1:20" x14ac:dyDescent="0.2">
      <c r="A45" s="636" t="s">
        <v>204</v>
      </c>
      <c r="B45" s="636"/>
      <c r="C45" s="636"/>
      <c r="D45" s="89"/>
      <c r="E45" s="89"/>
      <c r="F45" s="89"/>
      <c r="G45" s="89"/>
      <c r="H45" s="94"/>
      <c r="I45" s="94"/>
      <c r="J45" s="94"/>
      <c r="K45" s="94"/>
      <c r="L45" s="293"/>
      <c r="M45" s="293"/>
      <c r="N45" s="293"/>
      <c r="O45" s="293"/>
      <c r="P45" s="329"/>
      <c r="Q45" s="214"/>
      <c r="T45" s="84"/>
    </row>
    <row r="46" spans="1:20" x14ac:dyDescent="0.2">
      <c r="A46" s="636" t="s">
        <v>197</v>
      </c>
      <c r="B46" s="636"/>
      <c r="C46" s="636"/>
      <c r="D46" s="89">
        <f>+D16</f>
        <v>579.24003707136239</v>
      </c>
      <c r="E46" s="89">
        <f t="shared" ref="E46:O46" si="13">+E16</f>
        <v>579.24003707136239</v>
      </c>
      <c r="F46" s="89">
        <f t="shared" si="13"/>
        <v>0</v>
      </c>
      <c r="G46" s="89">
        <f t="shared" si="13"/>
        <v>0</v>
      </c>
      <c r="H46" s="89">
        <f t="shared" si="13"/>
        <v>600</v>
      </c>
      <c r="I46" s="89">
        <f t="shared" si="13"/>
        <v>600</v>
      </c>
      <c r="J46" s="89">
        <f t="shared" si="13"/>
        <v>0</v>
      </c>
      <c r="K46" s="89">
        <f t="shared" si="13"/>
        <v>0</v>
      </c>
      <c r="L46" s="284">
        <f t="shared" si="13"/>
        <v>600</v>
      </c>
      <c r="M46" s="284">
        <f t="shared" si="13"/>
        <v>600</v>
      </c>
      <c r="N46" s="284">
        <f t="shared" si="13"/>
        <v>0</v>
      </c>
      <c r="O46" s="284">
        <f t="shared" si="13"/>
        <v>0</v>
      </c>
      <c r="P46" s="329"/>
      <c r="Q46" s="214"/>
      <c r="T46" s="84"/>
    </row>
    <row r="47" spans="1:20" x14ac:dyDescent="0.2">
      <c r="A47" s="636" t="s">
        <v>198</v>
      </c>
      <c r="B47" s="636"/>
      <c r="C47" s="636"/>
      <c r="D47" s="89"/>
      <c r="E47" s="89"/>
      <c r="F47" s="89"/>
      <c r="G47" s="89"/>
      <c r="H47" s="94"/>
      <c r="I47" s="94"/>
      <c r="J47" s="94"/>
      <c r="K47" s="94"/>
      <c r="L47" s="293"/>
      <c r="M47" s="293"/>
      <c r="N47" s="293"/>
      <c r="O47" s="293"/>
      <c r="P47" s="329"/>
      <c r="Q47" s="214"/>
      <c r="T47" s="84"/>
    </row>
    <row r="48" spans="1:20" x14ac:dyDescent="0.2">
      <c r="A48" s="642" t="s">
        <v>199</v>
      </c>
      <c r="B48" s="643"/>
      <c r="C48" s="644"/>
      <c r="D48" s="89"/>
      <c r="E48" s="89"/>
      <c r="F48" s="89"/>
      <c r="G48" s="89"/>
      <c r="H48" s="94"/>
      <c r="I48" s="94"/>
      <c r="J48" s="94"/>
      <c r="K48" s="94"/>
      <c r="L48" s="293"/>
      <c r="M48" s="293"/>
      <c r="N48" s="293"/>
      <c r="O48" s="293"/>
      <c r="P48" s="329"/>
      <c r="Q48" s="214"/>
      <c r="T48" s="84"/>
    </row>
    <row r="49" spans="1:20" x14ac:dyDescent="0.2">
      <c r="A49" s="642" t="s">
        <v>205</v>
      </c>
      <c r="B49" s="643"/>
      <c r="C49" s="644"/>
      <c r="D49" s="89"/>
      <c r="E49" s="89"/>
      <c r="F49" s="89"/>
      <c r="G49" s="89"/>
      <c r="H49" s="94"/>
      <c r="I49" s="94"/>
      <c r="J49" s="94"/>
      <c r="K49" s="94"/>
      <c r="L49" s="293"/>
      <c r="M49" s="293"/>
      <c r="N49" s="293"/>
      <c r="O49" s="293"/>
      <c r="P49" s="329"/>
      <c r="Q49" s="214"/>
      <c r="T49" s="84"/>
    </row>
    <row r="50" spans="1:20" x14ac:dyDescent="0.2">
      <c r="A50" s="632" t="s">
        <v>200</v>
      </c>
      <c r="B50" s="633"/>
      <c r="C50" s="634"/>
      <c r="D50" s="89"/>
      <c r="E50" s="89"/>
      <c r="F50" s="89"/>
      <c r="G50" s="89"/>
      <c r="H50" s="94"/>
      <c r="I50" s="94"/>
      <c r="J50" s="94"/>
      <c r="K50" s="94"/>
      <c r="L50" s="293"/>
      <c r="M50" s="293"/>
      <c r="N50" s="293"/>
      <c r="O50" s="293"/>
      <c r="P50" s="329"/>
      <c r="Q50" s="214"/>
      <c r="T50" s="84"/>
    </row>
    <row r="51" spans="1:20" hidden="1" x14ac:dyDescent="0.2">
      <c r="D51" s="93">
        <f>+D36-D38-D44</f>
        <v>3.979039320256561E-11</v>
      </c>
      <c r="E51" s="93">
        <f t="shared" ref="E51:O51" si="14">+E36-E38-E44</f>
        <v>3.979039320256561E-11</v>
      </c>
      <c r="F51" s="93">
        <f t="shared" si="14"/>
        <v>0</v>
      </c>
      <c r="G51" s="93">
        <f t="shared" si="14"/>
        <v>0</v>
      </c>
      <c r="H51" s="93">
        <f t="shared" si="14"/>
        <v>0</v>
      </c>
      <c r="I51" s="93">
        <f t="shared" si="14"/>
        <v>0</v>
      </c>
      <c r="J51" s="93">
        <f t="shared" si="14"/>
        <v>0</v>
      </c>
      <c r="K51" s="93">
        <f t="shared" si="14"/>
        <v>0</v>
      </c>
      <c r="L51" s="93">
        <f t="shared" si="14"/>
        <v>0</v>
      </c>
      <c r="M51" s="93">
        <f t="shared" si="14"/>
        <v>0</v>
      </c>
      <c r="N51" s="93">
        <f t="shared" si="14"/>
        <v>0</v>
      </c>
      <c r="O51" s="93">
        <f t="shared" si="14"/>
        <v>0</v>
      </c>
      <c r="P51" s="17"/>
      <c r="T51" s="84"/>
    </row>
    <row r="52" spans="1:20" hidden="1" x14ac:dyDescent="0.2">
      <c r="T52" s="84"/>
    </row>
    <row r="53" spans="1:20" hidden="1" x14ac:dyDescent="0.2">
      <c r="T53" s="84"/>
    </row>
    <row r="54" spans="1:20" hidden="1" x14ac:dyDescent="0.2">
      <c r="T54" s="84"/>
    </row>
    <row r="55" spans="1:20" hidden="1" x14ac:dyDescent="0.2">
      <c r="T55" s="84"/>
    </row>
    <row r="56" spans="1:20" x14ac:dyDescent="0.2">
      <c r="A56" s="528" t="s">
        <v>766</v>
      </c>
      <c r="B56" s="528"/>
      <c r="C56" s="528"/>
      <c r="D56" s="528"/>
      <c r="E56" s="528"/>
      <c r="F56" s="528"/>
      <c r="G56" s="528"/>
      <c r="H56" s="528"/>
      <c r="I56" s="528"/>
      <c r="J56" s="528"/>
      <c r="K56" s="528"/>
      <c r="L56" s="528"/>
      <c r="M56" s="528"/>
      <c r="N56" s="528"/>
      <c r="O56" s="528"/>
    </row>
    <row r="57" spans="1:20" x14ac:dyDescent="0.2">
      <c r="A57" s="279" t="s">
        <v>765</v>
      </c>
      <c r="B57" s="279"/>
      <c r="D57" s="280"/>
      <c r="E57" s="280"/>
      <c r="F57" s="280"/>
      <c r="G57" s="280"/>
      <c r="H57" s="280"/>
      <c r="I57" s="280"/>
      <c r="J57" s="280"/>
      <c r="K57" s="280"/>
      <c r="L57" s="280"/>
      <c r="M57" s="280"/>
      <c r="N57" s="280"/>
      <c r="O57" s="280"/>
    </row>
  </sheetData>
  <mergeCells count="63">
    <mergeCell ref="A56:O56"/>
    <mergeCell ref="Q1:S1"/>
    <mergeCell ref="A2:S2"/>
    <mergeCell ref="P4:R4"/>
    <mergeCell ref="S4:S8"/>
    <mergeCell ref="P5:P8"/>
    <mergeCell ref="Q5:Q8"/>
    <mergeCell ref="R5:R8"/>
    <mergeCell ref="B4:B8"/>
    <mergeCell ref="J7:J8"/>
    <mergeCell ref="H4:K4"/>
    <mergeCell ref="B15:B16"/>
    <mergeCell ref="I6:J6"/>
    <mergeCell ref="E5:G5"/>
    <mergeCell ref="F7:F8"/>
    <mergeCell ref="A9:C9"/>
    <mergeCell ref="E6:F6"/>
    <mergeCell ref="D5:D8"/>
    <mergeCell ref="K6:K8"/>
    <mergeCell ref="P15:P16"/>
    <mergeCell ref="Q15:Q16"/>
    <mergeCell ref="R15:R16"/>
    <mergeCell ref="M6:N6"/>
    <mergeCell ref="A40:C40"/>
    <mergeCell ref="L5:L8"/>
    <mergeCell ref="I5:K5"/>
    <mergeCell ref="M7:M8"/>
    <mergeCell ref="M5:O5"/>
    <mergeCell ref="N7:N8"/>
    <mergeCell ref="I7:I8"/>
    <mergeCell ref="C4:C8"/>
    <mergeCell ref="A11:O11"/>
    <mergeCell ref="A4:A8"/>
    <mergeCell ref="A49:C49"/>
    <mergeCell ref="A48:C48"/>
    <mergeCell ref="A43:C43"/>
    <mergeCell ref="A42:C42"/>
    <mergeCell ref="G6:G8"/>
    <mergeCell ref="O6:O8"/>
    <mergeCell ref="A39:C39"/>
    <mergeCell ref="A19:O19"/>
    <mergeCell ref="A41:C41"/>
    <mergeCell ref="A37:O37"/>
    <mergeCell ref="A3:O3"/>
    <mergeCell ref="H5:H8"/>
    <mergeCell ref="A36:C36"/>
    <mergeCell ref="D4:G4"/>
    <mergeCell ref="A23:O23"/>
    <mergeCell ref="A15:A16"/>
    <mergeCell ref="A10:O10"/>
    <mergeCell ref="E7:E8"/>
    <mergeCell ref="A28:O28"/>
    <mergeCell ref="A29:O29"/>
    <mergeCell ref="A38:C38"/>
    <mergeCell ref="S15:S16"/>
    <mergeCell ref="S17:S18"/>
    <mergeCell ref="L4:O4"/>
    <mergeCell ref="A50:C50"/>
    <mergeCell ref="A44:C44"/>
    <mergeCell ref="A45:C45"/>
    <mergeCell ref="A46:C46"/>
    <mergeCell ref="A47:C47"/>
    <mergeCell ref="A14:O14"/>
  </mergeCells>
  <phoneticPr fontId="11" type="noConversion"/>
  <pageMargins left="0.59055118110236227" right="0.39370078740157483" top="0.59055118110236227" bottom="0.39370078740157483" header="0" footer="0"/>
  <pageSetup paperSize="9" scale="7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88"/>
  <sheetViews>
    <sheetView topLeftCell="A73" zoomScale="115" zoomScaleNormal="115" workbookViewId="0">
      <selection activeCell="B4" sqref="B4:B8"/>
    </sheetView>
  </sheetViews>
  <sheetFormatPr defaultRowHeight="12.75" x14ac:dyDescent="0.2"/>
  <cols>
    <col min="1" max="1" width="3.7109375" style="15" customWidth="1"/>
    <col min="2" max="2" width="31.28515625" style="15" customWidth="1"/>
    <col min="3" max="3" width="6.42578125" style="15" customWidth="1"/>
    <col min="4" max="4" width="9" style="15" customWidth="1"/>
    <col min="5" max="5" width="9.140625" style="15" customWidth="1"/>
    <col min="6" max="6" width="7.42578125" style="15" customWidth="1"/>
    <col min="7" max="7" width="7.140625" style="15" customWidth="1"/>
    <col min="8" max="8" width="9" style="16" customWidth="1"/>
    <col min="9" max="9" width="8.85546875" style="16" customWidth="1"/>
    <col min="10" max="10" width="7.7109375" style="16" customWidth="1"/>
    <col min="11" max="11" width="7.5703125" style="16" customWidth="1"/>
    <col min="12" max="12" width="9" style="15" customWidth="1"/>
    <col min="13" max="13" width="8.5703125" style="15" customWidth="1"/>
    <col min="14" max="14" width="7.42578125" style="15" customWidth="1"/>
    <col min="15" max="15" width="8.140625" style="15" customWidth="1"/>
    <col min="16" max="16" width="18.85546875" style="176" customWidth="1"/>
    <col min="17" max="17" width="6" style="176" customWidth="1"/>
    <col min="18" max="18" width="5.28515625" style="176" customWidth="1"/>
    <col min="19" max="19" width="20.5703125" style="176" customWidth="1"/>
    <col min="20" max="16384" width="9.140625" style="15"/>
  </cols>
  <sheetData>
    <row r="1" spans="1:19" ht="39.75" customHeight="1" x14ac:dyDescent="0.2">
      <c r="A1" s="9"/>
      <c r="B1" s="9"/>
      <c r="C1" s="2"/>
      <c r="D1" s="9"/>
      <c r="E1" s="9"/>
      <c r="F1" s="9"/>
      <c r="G1" s="9"/>
      <c r="H1" s="9"/>
      <c r="I1" s="9"/>
      <c r="J1" s="9"/>
      <c r="K1" s="9"/>
      <c r="L1" s="130"/>
      <c r="M1" s="130"/>
      <c r="N1" s="130"/>
      <c r="O1" s="130"/>
      <c r="P1" s="131"/>
      <c r="Q1" s="669" t="s">
        <v>433</v>
      </c>
      <c r="R1" s="669"/>
      <c r="S1" s="669"/>
    </row>
    <row r="2" spans="1:19" ht="18.75" customHeight="1" x14ac:dyDescent="0.25">
      <c r="A2" s="649" t="s">
        <v>849</v>
      </c>
      <c r="B2" s="649"/>
      <c r="C2" s="649"/>
      <c r="D2" s="649"/>
      <c r="E2" s="649"/>
      <c r="F2" s="649"/>
      <c r="G2" s="649"/>
      <c r="H2" s="649"/>
      <c r="I2" s="649"/>
      <c r="J2" s="649"/>
      <c r="K2" s="649"/>
      <c r="L2" s="649"/>
      <c r="M2" s="649"/>
      <c r="N2" s="649"/>
      <c r="O2" s="649"/>
      <c r="P2" s="649"/>
      <c r="Q2" s="649"/>
      <c r="R2" s="649"/>
      <c r="S2" s="649"/>
    </row>
    <row r="3" spans="1:19" ht="18" customHeight="1" x14ac:dyDescent="0.2">
      <c r="A3" s="560"/>
      <c r="B3" s="560"/>
      <c r="C3" s="560"/>
      <c r="D3" s="560"/>
      <c r="E3" s="560"/>
      <c r="F3" s="560"/>
      <c r="G3" s="560"/>
      <c r="H3" s="560"/>
      <c r="I3" s="560"/>
      <c r="J3" s="560"/>
      <c r="K3" s="560"/>
      <c r="L3" s="560"/>
      <c r="M3" s="560"/>
      <c r="N3" s="560"/>
      <c r="O3" s="560"/>
      <c r="P3" s="221"/>
      <c r="S3" s="371"/>
    </row>
    <row r="4" spans="1:19" ht="27.75" customHeight="1" x14ac:dyDescent="0.2">
      <c r="A4" s="512" t="s">
        <v>168</v>
      </c>
      <c r="B4" s="513" t="s">
        <v>166</v>
      </c>
      <c r="C4" s="514" t="s">
        <v>167</v>
      </c>
      <c r="D4" s="504" t="s">
        <v>768</v>
      </c>
      <c r="E4" s="504"/>
      <c r="F4" s="504"/>
      <c r="G4" s="504"/>
      <c r="H4" s="534" t="s">
        <v>769</v>
      </c>
      <c r="I4" s="535"/>
      <c r="J4" s="535"/>
      <c r="K4" s="536"/>
      <c r="L4" s="504" t="s">
        <v>770</v>
      </c>
      <c r="M4" s="504"/>
      <c r="N4" s="504"/>
      <c r="O4" s="504"/>
      <c r="P4" s="515" t="s">
        <v>427</v>
      </c>
      <c r="Q4" s="515"/>
      <c r="R4" s="515"/>
      <c r="S4" s="516" t="s">
        <v>428</v>
      </c>
    </row>
    <row r="5" spans="1:19" ht="12.75" customHeight="1" x14ac:dyDescent="0.2">
      <c r="A5" s="512"/>
      <c r="B5" s="513"/>
      <c r="C5" s="514"/>
      <c r="D5" s="505" t="s">
        <v>112</v>
      </c>
      <c r="E5" s="504" t="s">
        <v>113</v>
      </c>
      <c r="F5" s="504"/>
      <c r="G5" s="504"/>
      <c r="H5" s="505" t="s">
        <v>112</v>
      </c>
      <c r="I5" s="506" t="s">
        <v>113</v>
      </c>
      <c r="J5" s="507"/>
      <c r="K5" s="508"/>
      <c r="L5" s="505" t="s">
        <v>112</v>
      </c>
      <c r="M5" s="506" t="s">
        <v>113</v>
      </c>
      <c r="N5" s="507"/>
      <c r="O5" s="508"/>
      <c r="P5" s="519" t="s">
        <v>429</v>
      </c>
      <c r="Q5" s="522" t="s">
        <v>430</v>
      </c>
      <c r="R5" s="525" t="s">
        <v>431</v>
      </c>
      <c r="S5" s="517"/>
    </row>
    <row r="6" spans="1:19" ht="12.75" customHeight="1" x14ac:dyDescent="0.2">
      <c r="A6" s="512"/>
      <c r="B6" s="513"/>
      <c r="C6" s="514"/>
      <c r="D6" s="505"/>
      <c r="E6" s="504" t="s">
        <v>114</v>
      </c>
      <c r="F6" s="504"/>
      <c r="G6" s="505" t="s">
        <v>243</v>
      </c>
      <c r="H6" s="505"/>
      <c r="I6" s="504" t="s">
        <v>114</v>
      </c>
      <c r="J6" s="504"/>
      <c r="K6" s="505" t="s">
        <v>243</v>
      </c>
      <c r="L6" s="505"/>
      <c r="M6" s="504" t="s">
        <v>114</v>
      </c>
      <c r="N6" s="504"/>
      <c r="O6" s="505" t="s">
        <v>243</v>
      </c>
      <c r="P6" s="520"/>
      <c r="Q6" s="523"/>
      <c r="R6" s="526"/>
      <c r="S6" s="517"/>
    </row>
    <row r="7" spans="1:19" ht="28.5" customHeight="1" x14ac:dyDescent="0.2">
      <c r="A7" s="512"/>
      <c r="B7" s="513"/>
      <c r="C7" s="514"/>
      <c r="D7" s="505"/>
      <c r="E7" s="505" t="s">
        <v>163</v>
      </c>
      <c r="F7" s="505" t="s">
        <v>115</v>
      </c>
      <c r="G7" s="505"/>
      <c r="H7" s="505"/>
      <c r="I7" s="505" t="s">
        <v>163</v>
      </c>
      <c r="J7" s="505" t="s">
        <v>115</v>
      </c>
      <c r="K7" s="505"/>
      <c r="L7" s="505"/>
      <c r="M7" s="505" t="s">
        <v>163</v>
      </c>
      <c r="N7" s="505" t="s">
        <v>115</v>
      </c>
      <c r="O7" s="505"/>
      <c r="P7" s="520"/>
      <c r="Q7" s="523"/>
      <c r="R7" s="526"/>
      <c r="S7" s="517"/>
    </row>
    <row r="8" spans="1:19" ht="39" customHeight="1" x14ac:dyDescent="0.2">
      <c r="A8" s="512"/>
      <c r="B8" s="513"/>
      <c r="C8" s="514"/>
      <c r="D8" s="505"/>
      <c r="E8" s="505"/>
      <c r="F8" s="505"/>
      <c r="G8" s="505"/>
      <c r="H8" s="505"/>
      <c r="I8" s="505"/>
      <c r="J8" s="505"/>
      <c r="K8" s="505"/>
      <c r="L8" s="505"/>
      <c r="M8" s="505"/>
      <c r="N8" s="505"/>
      <c r="O8" s="505"/>
      <c r="P8" s="521"/>
      <c r="Q8" s="524"/>
      <c r="R8" s="527"/>
      <c r="S8" s="518"/>
    </row>
    <row r="9" spans="1:19" ht="28.5" customHeight="1" x14ac:dyDescent="0.2">
      <c r="A9" s="666" t="s">
        <v>97</v>
      </c>
      <c r="B9" s="666"/>
      <c r="C9" s="666"/>
      <c r="D9" s="134">
        <f>+D69</f>
        <v>2678906.3948100093</v>
      </c>
      <c r="E9" s="134">
        <f t="shared" ref="E9:O9" si="0">+E69</f>
        <v>2573571.5940685822</v>
      </c>
      <c r="F9" s="134">
        <f t="shared" si="0"/>
        <v>952820.89898053766</v>
      </c>
      <c r="G9" s="134">
        <f t="shared" si="0"/>
        <v>105334.80074142724</v>
      </c>
      <c r="H9" s="134">
        <f t="shared" si="0"/>
        <v>2477962.705282669</v>
      </c>
      <c r="I9" s="134">
        <f t="shared" si="0"/>
        <v>1886459.705282669</v>
      </c>
      <c r="J9" s="134">
        <f t="shared" si="0"/>
        <v>939304</v>
      </c>
      <c r="K9" s="134">
        <f t="shared" si="0"/>
        <v>591503</v>
      </c>
      <c r="L9" s="134">
        <f t="shared" si="0"/>
        <v>2432792.54</v>
      </c>
      <c r="M9" s="134">
        <f t="shared" si="0"/>
        <v>1907905.54</v>
      </c>
      <c r="N9" s="134">
        <f t="shared" si="0"/>
        <v>979485.46</v>
      </c>
      <c r="O9" s="134">
        <f t="shared" si="0"/>
        <v>524887</v>
      </c>
      <c r="P9" s="198"/>
      <c r="Q9" s="198"/>
      <c r="R9" s="198"/>
      <c r="S9" s="198"/>
    </row>
    <row r="10" spans="1:19" ht="12.75" customHeight="1" x14ac:dyDescent="0.2">
      <c r="A10" s="602" t="s">
        <v>187</v>
      </c>
      <c r="B10" s="602"/>
      <c r="C10" s="602"/>
      <c r="D10" s="602"/>
      <c r="E10" s="602"/>
      <c r="F10" s="602"/>
      <c r="G10" s="602"/>
      <c r="H10" s="602"/>
      <c r="I10" s="602"/>
      <c r="J10" s="602"/>
      <c r="K10" s="602"/>
      <c r="L10" s="602"/>
      <c r="M10" s="602"/>
      <c r="N10" s="602"/>
      <c r="O10" s="602"/>
      <c r="P10" s="1"/>
      <c r="Q10" s="1"/>
      <c r="R10" s="1"/>
      <c r="S10" s="1"/>
    </row>
    <row r="11" spans="1:19" ht="12.75" customHeight="1" x14ac:dyDescent="0.2">
      <c r="A11" s="602" t="s">
        <v>188</v>
      </c>
      <c r="B11" s="602"/>
      <c r="C11" s="602"/>
      <c r="D11" s="602"/>
      <c r="E11" s="602"/>
      <c r="F11" s="602"/>
      <c r="G11" s="602"/>
      <c r="H11" s="602"/>
      <c r="I11" s="602"/>
      <c r="J11" s="602"/>
      <c r="K11" s="602"/>
      <c r="L11" s="602"/>
      <c r="M11" s="602"/>
      <c r="N11" s="602"/>
      <c r="O11" s="602"/>
      <c r="P11" s="1"/>
      <c r="Q11" s="1"/>
      <c r="R11" s="1"/>
      <c r="S11" s="1"/>
    </row>
    <row r="12" spans="1:19" ht="35.25" customHeight="1" x14ac:dyDescent="0.2">
      <c r="A12" s="667" t="s">
        <v>142</v>
      </c>
      <c r="B12" s="454" t="s">
        <v>237</v>
      </c>
      <c r="C12" s="396" t="s">
        <v>169</v>
      </c>
      <c r="D12" s="99">
        <v>516971.73308619094</v>
      </c>
      <c r="E12" s="99">
        <v>516971.73308619094</v>
      </c>
      <c r="F12" s="99">
        <v>331238.4151992586</v>
      </c>
      <c r="G12" s="99">
        <v>0</v>
      </c>
      <c r="H12" s="53">
        <v>476415</v>
      </c>
      <c r="I12" s="53">
        <v>476415</v>
      </c>
      <c r="J12" s="53">
        <v>309025</v>
      </c>
      <c r="K12" s="53">
        <v>0</v>
      </c>
      <c r="L12" s="52">
        <v>506118</v>
      </c>
      <c r="M12" s="52">
        <v>501321</v>
      </c>
      <c r="N12" s="52">
        <v>323397</v>
      </c>
      <c r="O12" s="52">
        <v>4797</v>
      </c>
      <c r="P12" s="157" t="s">
        <v>587</v>
      </c>
      <c r="Q12" s="226">
        <v>400</v>
      </c>
      <c r="R12" s="1">
        <v>453</v>
      </c>
      <c r="S12" s="655" t="s">
        <v>594</v>
      </c>
    </row>
    <row r="13" spans="1:19" ht="32.25" customHeight="1" x14ac:dyDescent="0.2">
      <c r="A13" s="667"/>
      <c r="B13" s="454"/>
      <c r="C13" s="396" t="s">
        <v>192</v>
      </c>
      <c r="D13" s="99">
        <v>2461.7701575532901</v>
      </c>
      <c r="E13" s="99">
        <v>2461.7701575532901</v>
      </c>
      <c r="F13" s="99">
        <v>0</v>
      </c>
      <c r="G13" s="99">
        <v>0</v>
      </c>
      <c r="H13" s="53">
        <v>2724</v>
      </c>
      <c r="I13" s="53">
        <v>2724</v>
      </c>
      <c r="J13" s="53">
        <v>0</v>
      </c>
      <c r="K13" s="53">
        <v>0</v>
      </c>
      <c r="L13" s="52">
        <v>2200</v>
      </c>
      <c r="M13" s="52">
        <v>2200</v>
      </c>
      <c r="N13" s="52">
        <v>0</v>
      </c>
      <c r="O13" s="52">
        <v>0</v>
      </c>
      <c r="P13" s="157" t="s">
        <v>588</v>
      </c>
      <c r="Q13" s="157">
        <v>200</v>
      </c>
      <c r="R13" s="1">
        <v>239</v>
      </c>
      <c r="S13" s="656"/>
    </row>
    <row r="14" spans="1:19" ht="25.5" customHeight="1" x14ac:dyDescent="0.2">
      <c r="A14" s="394"/>
      <c r="B14" s="385"/>
      <c r="C14" s="396" t="s">
        <v>82</v>
      </c>
      <c r="D14" s="99">
        <v>33885.542168674699</v>
      </c>
      <c r="E14" s="99">
        <v>33885.542168674699</v>
      </c>
      <c r="F14" s="99">
        <v>0</v>
      </c>
      <c r="G14" s="99">
        <v>0</v>
      </c>
      <c r="H14" s="53">
        <v>33993</v>
      </c>
      <c r="I14" s="53">
        <v>33993</v>
      </c>
      <c r="J14" s="53">
        <v>0</v>
      </c>
      <c r="K14" s="53">
        <v>0</v>
      </c>
      <c r="L14" s="52">
        <v>33993</v>
      </c>
      <c r="M14" s="52">
        <v>33993</v>
      </c>
      <c r="N14" s="52">
        <v>0</v>
      </c>
      <c r="O14" s="52">
        <v>0</v>
      </c>
      <c r="P14" s="63"/>
      <c r="Q14" s="63"/>
      <c r="R14" s="1"/>
      <c r="S14" s="1"/>
    </row>
    <row r="15" spans="1:19" x14ac:dyDescent="0.2">
      <c r="A15" s="394"/>
      <c r="B15" s="389" t="s">
        <v>163</v>
      </c>
      <c r="C15" s="396"/>
      <c r="D15" s="118">
        <f>SUM(D12:D14)</f>
        <v>553319.0454124189</v>
      </c>
      <c r="E15" s="118">
        <f t="shared" ref="E15:O15" si="1">SUM(E12:E14)</f>
        <v>553319.0454124189</v>
      </c>
      <c r="F15" s="118">
        <f t="shared" si="1"/>
        <v>331238.4151992586</v>
      </c>
      <c r="G15" s="118">
        <f t="shared" si="1"/>
        <v>0</v>
      </c>
      <c r="H15" s="118">
        <f t="shared" si="1"/>
        <v>513132</v>
      </c>
      <c r="I15" s="118">
        <f t="shared" si="1"/>
        <v>513132</v>
      </c>
      <c r="J15" s="118">
        <f t="shared" si="1"/>
        <v>309025</v>
      </c>
      <c r="K15" s="118">
        <f t="shared" si="1"/>
        <v>0</v>
      </c>
      <c r="L15" s="283">
        <f t="shared" si="1"/>
        <v>542311</v>
      </c>
      <c r="M15" s="283">
        <f t="shared" si="1"/>
        <v>537514</v>
      </c>
      <c r="N15" s="283">
        <f t="shared" si="1"/>
        <v>323397</v>
      </c>
      <c r="O15" s="283">
        <f t="shared" si="1"/>
        <v>4797</v>
      </c>
      <c r="P15" s="63"/>
      <c r="Q15" s="63"/>
      <c r="R15" s="1"/>
      <c r="S15" s="1"/>
    </row>
    <row r="16" spans="1:19" x14ac:dyDescent="0.2">
      <c r="A16" s="394"/>
      <c r="B16" s="389" t="s">
        <v>157</v>
      </c>
      <c r="C16" s="396"/>
      <c r="D16" s="118">
        <f>+D15</f>
        <v>553319.0454124189</v>
      </c>
      <c r="E16" s="118">
        <f t="shared" ref="E16:O16" si="2">+E15</f>
        <v>553319.0454124189</v>
      </c>
      <c r="F16" s="118">
        <f t="shared" si="2"/>
        <v>331238.4151992586</v>
      </c>
      <c r="G16" s="118">
        <f t="shared" si="2"/>
        <v>0</v>
      </c>
      <c r="H16" s="118">
        <f t="shared" si="2"/>
        <v>513132</v>
      </c>
      <c r="I16" s="118">
        <f t="shared" si="2"/>
        <v>513132</v>
      </c>
      <c r="J16" s="118">
        <f t="shared" si="2"/>
        <v>309025</v>
      </c>
      <c r="K16" s="118">
        <f t="shared" si="2"/>
        <v>0</v>
      </c>
      <c r="L16" s="283">
        <f t="shared" si="2"/>
        <v>542311</v>
      </c>
      <c r="M16" s="283">
        <f t="shared" si="2"/>
        <v>537514</v>
      </c>
      <c r="N16" s="283">
        <f t="shared" si="2"/>
        <v>323397</v>
      </c>
      <c r="O16" s="283">
        <f t="shared" si="2"/>
        <v>4797</v>
      </c>
      <c r="P16" s="63"/>
      <c r="Q16" s="63"/>
      <c r="R16" s="1"/>
      <c r="S16" s="1"/>
    </row>
    <row r="17" spans="1:23" ht="15" customHeight="1" x14ac:dyDescent="0.2">
      <c r="A17" s="611" t="s">
        <v>189</v>
      </c>
      <c r="B17" s="611"/>
      <c r="C17" s="611"/>
      <c r="D17" s="611"/>
      <c r="E17" s="611"/>
      <c r="F17" s="611"/>
      <c r="G17" s="611"/>
      <c r="H17" s="611"/>
      <c r="I17" s="611"/>
      <c r="J17" s="611"/>
      <c r="K17" s="611"/>
      <c r="L17" s="611"/>
      <c r="M17" s="611"/>
      <c r="N17" s="611"/>
      <c r="O17" s="611"/>
      <c r="P17" s="63"/>
      <c r="Q17" s="63"/>
      <c r="R17" s="1"/>
      <c r="S17" s="1"/>
    </row>
    <row r="18" spans="1:23" ht="12.75" customHeight="1" x14ac:dyDescent="0.2">
      <c r="A18" s="611" t="s">
        <v>77</v>
      </c>
      <c r="B18" s="611"/>
      <c r="C18" s="611"/>
      <c r="D18" s="611"/>
      <c r="E18" s="611"/>
      <c r="F18" s="611"/>
      <c r="G18" s="611"/>
      <c r="H18" s="611"/>
      <c r="I18" s="611"/>
      <c r="J18" s="611"/>
      <c r="K18" s="611"/>
      <c r="L18" s="611"/>
      <c r="M18" s="611"/>
      <c r="N18" s="611"/>
      <c r="O18" s="611"/>
      <c r="P18" s="63"/>
      <c r="Q18" s="63"/>
      <c r="R18" s="1"/>
      <c r="S18" s="1"/>
    </row>
    <row r="19" spans="1:23" ht="40.5" customHeight="1" x14ac:dyDescent="0.2">
      <c r="A19" s="454" t="s">
        <v>142</v>
      </c>
      <c r="B19" s="454" t="s">
        <v>238</v>
      </c>
      <c r="C19" s="396" t="s">
        <v>169</v>
      </c>
      <c r="D19" s="99">
        <v>254575.99629286377</v>
      </c>
      <c r="E19" s="99">
        <v>253938.83225208527</v>
      </c>
      <c r="F19" s="99">
        <v>142203.42910101946</v>
      </c>
      <c r="G19" s="99">
        <v>637.16404077849859</v>
      </c>
      <c r="H19" s="53">
        <v>234023</v>
      </c>
      <c r="I19" s="53">
        <v>234023</v>
      </c>
      <c r="J19" s="53">
        <v>147602</v>
      </c>
      <c r="K19" s="53">
        <v>0</v>
      </c>
      <c r="L19" s="52">
        <v>249504</v>
      </c>
      <c r="M19" s="52">
        <v>249504</v>
      </c>
      <c r="N19" s="52">
        <v>155809</v>
      </c>
      <c r="O19" s="52">
        <v>0</v>
      </c>
      <c r="P19" s="157" t="s">
        <v>593</v>
      </c>
      <c r="Q19" s="157">
        <v>400</v>
      </c>
      <c r="R19" s="1">
        <v>787</v>
      </c>
      <c r="S19" s="657" t="s">
        <v>875</v>
      </c>
    </row>
    <row r="20" spans="1:23" ht="31.5" customHeight="1" x14ac:dyDescent="0.2">
      <c r="A20" s="454"/>
      <c r="B20" s="454"/>
      <c r="C20" s="396" t="s">
        <v>192</v>
      </c>
      <c r="D20" s="99">
        <v>9702.2706209453208</v>
      </c>
      <c r="E20" s="99">
        <v>9702.2706209453208</v>
      </c>
      <c r="F20" s="99">
        <v>0</v>
      </c>
      <c r="G20" s="99">
        <v>0</v>
      </c>
      <c r="H20" s="53">
        <v>10173</v>
      </c>
      <c r="I20" s="53">
        <v>10173</v>
      </c>
      <c r="J20" s="53">
        <v>0</v>
      </c>
      <c r="K20" s="53">
        <v>0</v>
      </c>
      <c r="L20" s="52">
        <v>15364</v>
      </c>
      <c r="M20" s="52">
        <v>15364</v>
      </c>
      <c r="N20" s="52">
        <v>0</v>
      </c>
      <c r="O20" s="52">
        <v>0</v>
      </c>
      <c r="P20" s="262" t="s">
        <v>589</v>
      </c>
      <c r="Q20" s="226">
        <v>15</v>
      </c>
      <c r="R20" s="1">
        <v>39.4</v>
      </c>
      <c r="S20" s="656"/>
    </row>
    <row r="21" spans="1:23" x14ac:dyDescent="0.2">
      <c r="A21" s="28"/>
      <c r="B21" s="34" t="s">
        <v>163</v>
      </c>
      <c r="C21" s="14"/>
      <c r="D21" s="69">
        <f>SUM(D19:D20)</f>
        <v>264278.26691380912</v>
      </c>
      <c r="E21" s="69">
        <f t="shared" ref="E21:O21" si="3">SUM(E19:E20)</f>
        <v>263641.10287303058</v>
      </c>
      <c r="F21" s="69">
        <f t="shared" si="3"/>
        <v>142203.42910101946</v>
      </c>
      <c r="G21" s="69">
        <f t="shared" si="3"/>
        <v>637.16404077849859</v>
      </c>
      <c r="H21" s="69">
        <f t="shared" si="3"/>
        <v>244196</v>
      </c>
      <c r="I21" s="69">
        <f t="shared" si="3"/>
        <v>244196</v>
      </c>
      <c r="J21" s="69">
        <f t="shared" si="3"/>
        <v>147602</v>
      </c>
      <c r="K21" s="69">
        <f t="shared" si="3"/>
        <v>0</v>
      </c>
      <c r="L21" s="283">
        <f t="shared" si="3"/>
        <v>264868</v>
      </c>
      <c r="M21" s="283">
        <f t="shared" si="3"/>
        <v>264868</v>
      </c>
      <c r="N21" s="283">
        <f t="shared" si="3"/>
        <v>155809</v>
      </c>
      <c r="O21" s="283">
        <f t="shared" si="3"/>
        <v>0</v>
      </c>
      <c r="P21" s="63"/>
      <c r="Q21" s="63"/>
      <c r="R21" s="1"/>
      <c r="S21" s="1"/>
    </row>
    <row r="22" spans="1:23" x14ac:dyDescent="0.2">
      <c r="A22" s="28"/>
      <c r="B22" s="34" t="s">
        <v>158</v>
      </c>
      <c r="C22" s="14"/>
      <c r="D22" s="69">
        <f>+D21</f>
        <v>264278.26691380912</v>
      </c>
      <c r="E22" s="69">
        <f t="shared" ref="E22:O22" si="4">+E21</f>
        <v>263641.10287303058</v>
      </c>
      <c r="F22" s="69">
        <f t="shared" si="4"/>
        <v>142203.42910101946</v>
      </c>
      <c r="G22" s="69">
        <f t="shared" si="4"/>
        <v>637.16404077849859</v>
      </c>
      <c r="H22" s="69">
        <f t="shared" si="4"/>
        <v>244196</v>
      </c>
      <c r="I22" s="69">
        <f t="shared" si="4"/>
        <v>244196</v>
      </c>
      <c r="J22" s="69">
        <f t="shared" si="4"/>
        <v>147602</v>
      </c>
      <c r="K22" s="69">
        <f t="shared" si="4"/>
        <v>0</v>
      </c>
      <c r="L22" s="283">
        <f t="shared" si="4"/>
        <v>264868</v>
      </c>
      <c r="M22" s="283">
        <f t="shared" si="4"/>
        <v>264868</v>
      </c>
      <c r="N22" s="283">
        <f t="shared" si="4"/>
        <v>155809</v>
      </c>
      <c r="O22" s="283">
        <f t="shared" si="4"/>
        <v>0</v>
      </c>
      <c r="P22" s="63"/>
      <c r="Q22" s="63"/>
      <c r="R22" s="1"/>
      <c r="S22" s="1"/>
    </row>
    <row r="23" spans="1:23" ht="12.75" customHeight="1" x14ac:dyDescent="0.2">
      <c r="A23" s="611" t="s">
        <v>78</v>
      </c>
      <c r="B23" s="611"/>
      <c r="C23" s="611"/>
      <c r="D23" s="611"/>
      <c r="E23" s="611"/>
      <c r="F23" s="611"/>
      <c r="G23" s="611"/>
      <c r="H23" s="611"/>
      <c r="I23" s="611"/>
      <c r="J23" s="611"/>
      <c r="K23" s="611"/>
      <c r="L23" s="611"/>
      <c r="M23" s="611"/>
      <c r="N23" s="611"/>
      <c r="O23" s="611"/>
      <c r="P23" s="63"/>
      <c r="Q23" s="63"/>
      <c r="R23" s="1"/>
      <c r="S23" s="1"/>
    </row>
    <row r="24" spans="1:23" ht="12.75" customHeight="1" x14ac:dyDescent="0.2">
      <c r="A24" s="611" t="s">
        <v>79</v>
      </c>
      <c r="B24" s="611"/>
      <c r="C24" s="611"/>
      <c r="D24" s="611"/>
      <c r="E24" s="611"/>
      <c r="F24" s="611"/>
      <c r="G24" s="611"/>
      <c r="H24" s="611"/>
      <c r="I24" s="611"/>
      <c r="J24" s="611"/>
      <c r="K24" s="611"/>
      <c r="L24" s="611"/>
      <c r="M24" s="611"/>
      <c r="N24" s="611"/>
      <c r="O24" s="611"/>
      <c r="P24" s="63"/>
      <c r="Q24" s="63"/>
      <c r="R24" s="1"/>
      <c r="S24" s="1"/>
    </row>
    <row r="25" spans="1:23" ht="26.25" customHeight="1" x14ac:dyDescent="0.2">
      <c r="A25" s="454" t="s">
        <v>142</v>
      </c>
      <c r="B25" s="454" t="s">
        <v>239</v>
      </c>
      <c r="C25" s="14" t="s">
        <v>169</v>
      </c>
      <c r="D25" s="67">
        <v>779657.08989805379</v>
      </c>
      <c r="E25" s="67">
        <v>675538.69323447638</v>
      </c>
      <c r="F25" s="67">
        <v>449490.26876737725</v>
      </c>
      <c r="G25" s="61">
        <v>104118.39666357738</v>
      </c>
      <c r="H25" s="95">
        <v>670399.31788693229</v>
      </c>
      <c r="I25" s="95">
        <v>670399.31788693229</v>
      </c>
      <c r="J25" s="95">
        <v>452967</v>
      </c>
      <c r="K25" s="95">
        <v>0</v>
      </c>
      <c r="L25" s="52">
        <v>700131.53999999992</v>
      </c>
      <c r="M25" s="52">
        <v>699631.53999999992</v>
      </c>
      <c r="N25" s="52">
        <v>473465.46</v>
      </c>
      <c r="O25" s="52">
        <v>500</v>
      </c>
      <c r="P25" s="658" t="s">
        <v>590</v>
      </c>
      <c r="Q25" s="657">
        <v>12</v>
      </c>
      <c r="R25" s="629">
        <v>12</v>
      </c>
      <c r="S25" s="659" t="s">
        <v>595</v>
      </c>
      <c r="T25" s="97"/>
      <c r="U25" s="97"/>
      <c r="V25" s="97"/>
      <c r="W25" s="97"/>
    </row>
    <row r="26" spans="1:23" ht="24.75" customHeight="1" x14ac:dyDescent="0.2">
      <c r="A26" s="454"/>
      <c r="B26" s="454"/>
      <c r="C26" s="14" t="s">
        <v>192</v>
      </c>
      <c r="D26" s="67">
        <v>32003.012048192773</v>
      </c>
      <c r="E26" s="67">
        <v>31423.772011121411</v>
      </c>
      <c r="F26" s="67">
        <v>0</v>
      </c>
      <c r="G26" s="67">
        <v>579.24003707136239</v>
      </c>
      <c r="H26" s="51">
        <v>27136</v>
      </c>
      <c r="I26" s="51">
        <v>26557</v>
      </c>
      <c r="J26" s="51">
        <v>0</v>
      </c>
      <c r="K26" s="51">
        <v>579</v>
      </c>
      <c r="L26" s="52">
        <v>18534</v>
      </c>
      <c r="M26" s="52">
        <v>18534</v>
      </c>
      <c r="N26" s="52">
        <v>0</v>
      </c>
      <c r="O26" s="52">
        <v>0</v>
      </c>
      <c r="P26" s="658"/>
      <c r="Q26" s="656"/>
      <c r="R26" s="630"/>
      <c r="S26" s="660"/>
    </row>
    <row r="27" spans="1:23" ht="41.25" customHeight="1" x14ac:dyDescent="0.2">
      <c r="A27" s="28" t="s">
        <v>143</v>
      </c>
      <c r="B27" s="28" t="s">
        <v>240</v>
      </c>
      <c r="C27" s="14" t="s">
        <v>169</v>
      </c>
      <c r="D27" s="67">
        <v>33016.682113067654</v>
      </c>
      <c r="E27" s="67">
        <v>33016.682113067654</v>
      </c>
      <c r="F27" s="67">
        <v>0</v>
      </c>
      <c r="G27" s="67">
        <v>0</v>
      </c>
      <c r="H27" s="67">
        <v>33016.682113067654</v>
      </c>
      <c r="I27" s="67">
        <v>33016.682113067654</v>
      </c>
      <c r="J27" s="67">
        <v>0</v>
      </c>
      <c r="K27" s="67">
        <v>0</v>
      </c>
      <c r="L27" s="52">
        <v>35498</v>
      </c>
      <c r="M27" s="52">
        <v>35498</v>
      </c>
      <c r="N27" s="52">
        <v>0</v>
      </c>
      <c r="O27" s="52">
        <v>0</v>
      </c>
      <c r="P27" s="227" t="s">
        <v>591</v>
      </c>
      <c r="Q27" s="227">
        <v>1085</v>
      </c>
      <c r="R27" s="225">
        <v>1100</v>
      </c>
      <c r="S27" s="661"/>
    </row>
    <row r="28" spans="1:23" ht="16.5" customHeight="1" x14ac:dyDescent="0.2">
      <c r="A28" s="28"/>
      <c r="B28" s="34" t="s">
        <v>163</v>
      </c>
      <c r="C28" s="14"/>
      <c r="D28" s="69">
        <f>SUM(D25:D27)</f>
        <v>844676.78405931429</v>
      </c>
      <c r="E28" s="69">
        <f t="shared" ref="E28:O28" si="5">SUM(E25:E27)</f>
        <v>739979.14735866548</v>
      </c>
      <c r="F28" s="69">
        <f t="shared" si="5"/>
        <v>449490.26876737725</v>
      </c>
      <c r="G28" s="69">
        <f t="shared" si="5"/>
        <v>104697.63670064874</v>
      </c>
      <c r="H28" s="69">
        <f t="shared" si="5"/>
        <v>730552</v>
      </c>
      <c r="I28" s="69">
        <f t="shared" si="5"/>
        <v>729973</v>
      </c>
      <c r="J28" s="69">
        <f t="shared" si="5"/>
        <v>452967</v>
      </c>
      <c r="K28" s="69">
        <f t="shared" si="5"/>
        <v>579</v>
      </c>
      <c r="L28" s="283">
        <f t="shared" si="5"/>
        <v>754163.53999999992</v>
      </c>
      <c r="M28" s="283">
        <f t="shared" si="5"/>
        <v>753663.53999999992</v>
      </c>
      <c r="N28" s="283">
        <f t="shared" si="5"/>
        <v>473465.46</v>
      </c>
      <c r="O28" s="283">
        <f t="shared" si="5"/>
        <v>500</v>
      </c>
      <c r="P28" s="63"/>
      <c r="Q28" s="63"/>
      <c r="R28" s="1"/>
      <c r="S28" s="1"/>
    </row>
    <row r="29" spans="1:23" ht="12.75" customHeight="1" x14ac:dyDescent="0.2">
      <c r="A29" s="611" t="s">
        <v>122</v>
      </c>
      <c r="B29" s="611"/>
      <c r="C29" s="611"/>
      <c r="D29" s="611"/>
      <c r="E29" s="611"/>
      <c r="F29" s="611"/>
      <c r="G29" s="611"/>
      <c r="H29" s="611"/>
      <c r="I29" s="611"/>
      <c r="J29" s="611"/>
      <c r="K29" s="611"/>
      <c r="L29" s="611"/>
      <c r="M29" s="611"/>
      <c r="N29" s="611"/>
      <c r="O29" s="611"/>
      <c r="P29" s="63"/>
      <c r="Q29" s="63"/>
      <c r="R29" s="1"/>
      <c r="S29" s="1"/>
    </row>
    <row r="30" spans="1:23" ht="29.25" customHeight="1" x14ac:dyDescent="0.2">
      <c r="A30" s="28" t="s">
        <v>142</v>
      </c>
      <c r="B30" s="28" t="s">
        <v>241</v>
      </c>
      <c r="C30" s="14" t="s">
        <v>169</v>
      </c>
      <c r="D30" s="51">
        <v>41155.004633920296</v>
      </c>
      <c r="E30" s="51">
        <v>41155.004633920296</v>
      </c>
      <c r="F30" s="67">
        <v>29888.7859128823</v>
      </c>
      <c r="G30" s="67">
        <v>0</v>
      </c>
      <c r="H30" s="53">
        <v>40536</v>
      </c>
      <c r="I30" s="53">
        <v>40536</v>
      </c>
      <c r="J30" s="53">
        <v>29710</v>
      </c>
      <c r="K30" s="53">
        <v>0</v>
      </c>
      <c r="L30" s="52">
        <v>37316</v>
      </c>
      <c r="M30" s="52">
        <v>37316</v>
      </c>
      <c r="N30" s="52">
        <v>26814</v>
      </c>
      <c r="O30" s="52">
        <v>0</v>
      </c>
      <c r="P30" s="63"/>
      <c r="Q30" s="63"/>
      <c r="R30" s="1"/>
      <c r="S30" s="1"/>
    </row>
    <row r="31" spans="1:23" ht="55.5" customHeight="1" x14ac:dyDescent="0.2">
      <c r="A31" s="28" t="s">
        <v>143</v>
      </c>
      <c r="B31" s="28" t="s">
        <v>14</v>
      </c>
      <c r="C31" s="14" t="s">
        <v>169</v>
      </c>
      <c r="D31" s="51">
        <v>43935.356811862839</v>
      </c>
      <c r="E31" s="51">
        <v>43935.356811862839</v>
      </c>
      <c r="F31" s="67">
        <v>0</v>
      </c>
      <c r="G31" s="67">
        <v>0</v>
      </c>
      <c r="H31" s="51">
        <v>29658</v>
      </c>
      <c r="I31" s="51">
        <v>29658</v>
      </c>
      <c r="J31" s="51">
        <v>0</v>
      </c>
      <c r="K31" s="51">
        <v>0</v>
      </c>
      <c r="L31" s="62">
        <v>42298</v>
      </c>
      <c r="M31" s="62">
        <v>42298</v>
      </c>
      <c r="N31" s="62">
        <v>0</v>
      </c>
      <c r="O31" s="62">
        <v>0</v>
      </c>
      <c r="P31" s="157" t="s">
        <v>580</v>
      </c>
      <c r="Q31" s="157">
        <v>32</v>
      </c>
      <c r="R31" s="396">
        <v>31</v>
      </c>
      <c r="S31" s="231" t="s">
        <v>828</v>
      </c>
    </row>
    <row r="32" spans="1:23" ht="33.75" customHeight="1" x14ac:dyDescent="0.2">
      <c r="A32" s="28" t="s">
        <v>144</v>
      </c>
      <c r="B32" s="28" t="s">
        <v>123</v>
      </c>
      <c r="C32" s="14" t="s">
        <v>169</v>
      </c>
      <c r="D32" s="67">
        <v>5792.4003707136244</v>
      </c>
      <c r="E32" s="67">
        <v>5792.4003707136244</v>
      </c>
      <c r="F32" s="67">
        <v>0</v>
      </c>
      <c r="G32" s="67">
        <v>0</v>
      </c>
      <c r="H32" s="51">
        <v>5790</v>
      </c>
      <c r="I32" s="51">
        <v>5790</v>
      </c>
      <c r="J32" s="51">
        <v>0</v>
      </c>
      <c r="K32" s="51">
        <v>0</v>
      </c>
      <c r="L32" s="62">
        <v>5790</v>
      </c>
      <c r="M32" s="62">
        <v>5790</v>
      </c>
      <c r="N32" s="62">
        <v>0</v>
      </c>
      <c r="O32" s="62">
        <v>0</v>
      </c>
      <c r="P32" s="157" t="s">
        <v>581</v>
      </c>
      <c r="Q32" s="157">
        <v>10</v>
      </c>
      <c r="R32" s="229">
        <v>10</v>
      </c>
      <c r="S32" s="14" t="s">
        <v>592</v>
      </c>
    </row>
    <row r="33" spans="1:19" ht="129.75" customHeight="1" x14ac:dyDescent="0.2">
      <c r="A33" s="28" t="s">
        <v>145</v>
      </c>
      <c r="B33" s="28" t="s">
        <v>111</v>
      </c>
      <c r="C33" s="14" t="s">
        <v>169</v>
      </c>
      <c r="D33" s="67">
        <v>1000.0579240037072</v>
      </c>
      <c r="E33" s="67">
        <v>1000.0579240037072</v>
      </c>
      <c r="F33" s="67">
        <v>0</v>
      </c>
      <c r="G33" s="67">
        <v>0</v>
      </c>
      <c r="H33" s="67">
        <v>950</v>
      </c>
      <c r="I33" s="67">
        <v>950</v>
      </c>
      <c r="J33" s="67">
        <v>0</v>
      </c>
      <c r="K33" s="67">
        <v>0</v>
      </c>
      <c r="L33" s="62">
        <v>950</v>
      </c>
      <c r="M33" s="62">
        <v>950</v>
      </c>
      <c r="N33" s="62">
        <v>0</v>
      </c>
      <c r="O33" s="62">
        <v>0</v>
      </c>
      <c r="P33" s="157" t="s">
        <v>582</v>
      </c>
      <c r="Q33" s="157">
        <v>1</v>
      </c>
      <c r="R33" s="229">
        <v>1</v>
      </c>
      <c r="S33" s="14" t="s">
        <v>829</v>
      </c>
    </row>
    <row r="34" spans="1:19" ht="84" customHeight="1" x14ac:dyDescent="0.2">
      <c r="A34" s="28" t="s">
        <v>146</v>
      </c>
      <c r="B34" s="386" t="s">
        <v>33</v>
      </c>
      <c r="C34" s="14" t="s">
        <v>169</v>
      </c>
      <c r="D34" s="67">
        <v>4344.3002780352181</v>
      </c>
      <c r="E34" s="67">
        <v>4344.3002780352181</v>
      </c>
      <c r="F34" s="67">
        <v>0</v>
      </c>
      <c r="G34" s="67">
        <v>0</v>
      </c>
      <c r="H34" s="51">
        <v>4346</v>
      </c>
      <c r="I34" s="51">
        <v>4346</v>
      </c>
      <c r="J34" s="51">
        <v>0</v>
      </c>
      <c r="K34" s="51">
        <v>0</v>
      </c>
      <c r="L34" s="62">
        <v>4346</v>
      </c>
      <c r="M34" s="62">
        <v>4346</v>
      </c>
      <c r="N34" s="62">
        <v>0</v>
      </c>
      <c r="O34" s="62">
        <v>0</v>
      </c>
      <c r="P34" s="14" t="s">
        <v>583</v>
      </c>
      <c r="Q34" s="228">
        <v>1</v>
      </c>
      <c r="R34" s="230" t="s">
        <v>510</v>
      </c>
      <c r="S34" s="232" t="s">
        <v>830</v>
      </c>
    </row>
    <row r="35" spans="1:19" ht="81.75" customHeight="1" x14ac:dyDescent="0.2">
      <c r="A35" s="28" t="s">
        <v>147</v>
      </c>
      <c r="B35" s="31" t="s">
        <v>242</v>
      </c>
      <c r="C35" s="14" t="s">
        <v>169</v>
      </c>
      <c r="D35" s="67">
        <v>8688.6005560704361</v>
      </c>
      <c r="E35" s="67">
        <v>8688.6005560704361</v>
      </c>
      <c r="F35" s="67">
        <v>0</v>
      </c>
      <c r="G35" s="67">
        <v>0</v>
      </c>
      <c r="H35" s="51">
        <v>8689</v>
      </c>
      <c r="I35" s="51">
        <v>8689</v>
      </c>
      <c r="J35" s="51">
        <v>0</v>
      </c>
      <c r="K35" s="51">
        <v>0</v>
      </c>
      <c r="L35" s="62">
        <v>8686</v>
      </c>
      <c r="M35" s="62">
        <v>8686</v>
      </c>
      <c r="N35" s="62">
        <v>0</v>
      </c>
      <c r="O35" s="62">
        <v>0</v>
      </c>
      <c r="P35" s="157" t="s">
        <v>584</v>
      </c>
      <c r="Q35" s="157">
        <v>1</v>
      </c>
      <c r="R35" s="229">
        <v>5</v>
      </c>
      <c r="S35" s="232" t="s">
        <v>599</v>
      </c>
    </row>
    <row r="36" spans="1:19" x14ac:dyDescent="0.2">
      <c r="A36" s="28"/>
      <c r="B36" s="34" t="s">
        <v>163</v>
      </c>
      <c r="C36" s="14"/>
      <c r="D36" s="69">
        <f>SUM(D30:D35)</f>
        <v>104915.72057460614</v>
      </c>
      <c r="E36" s="69">
        <f t="shared" ref="E36:O36" si="6">SUM(E30:E35)</f>
        <v>104915.72057460614</v>
      </c>
      <c r="F36" s="69">
        <f t="shared" si="6"/>
        <v>29888.7859128823</v>
      </c>
      <c r="G36" s="69">
        <f t="shared" si="6"/>
        <v>0</v>
      </c>
      <c r="H36" s="69">
        <f t="shared" si="6"/>
        <v>89969</v>
      </c>
      <c r="I36" s="69">
        <f t="shared" si="6"/>
        <v>89969</v>
      </c>
      <c r="J36" s="69">
        <f t="shared" si="6"/>
        <v>29710</v>
      </c>
      <c r="K36" s="69">
        <f t="shared" si="6"/>
        <v>0</v>
      </c>
      <c r="L36" s="283">
        <f t="shared" si="6"/>
        <v>99386</v>
      </c>
      <c r="M36" s="283">
        <f t="shared" si="6"/>
        <v>99386</v>
      </c>
      <c r="N36" s="283">
        <f t="shared" si="6"/>
        <v>26814</v>
      </c>
      <c r="O36" s="283">
        <f t="shared" si="6"/>
        <v>0</v>
      </c>
      <c r="P36" s="63"/>
      <c r="Q36" s="63"/>
      <c r="R36" s="218"/>
      <c r="S36" s="1"/>
    </row>
    <row r="37" spans="1:19" x14ac:dyDescent="0.2">
      <c r="A37" s="28"/>
      <c r="B37" s="34" t="s">
        <v>159</v>
      </c>
      <c r="C37" s="14"/>
      <c r="D37" s="69">
        <f>+D36+D28</f>
        <v>949592.50463392038</v>
      </c>
      <c r="E37" s="69">
        <f t="shared" ref="E37:O37" si="7">+E36+E28</f>
        <v>844894.86793327157</v>
      </c>
      <c r="F37" s="69">
        <f t="shared" si="7"/>
        <v>479379.05468025955</v>
      </c>
      <c r="G37" s="69">
        <f t="shared" si="7"/>
        <v>104697.63670064874</v>
      </c>
      <c r="H37" s="69">
        <f t="shared" si="7"/>
        <v>820521</v>
      </c>
      <c r="I37" s="69">
        <f t="shared" si="7"/>
        <v>819942</v>
      </c>
      <c r="J37" s="69">
        <f t="shared" si="7"/>
        <v>482677</v>
      </c>
      <c r="K37" s="69">
        <f t="shared" si="7"/>
        <v>579</v>
      </c>
      <c r="L37" s="283">
        <f t="shared" si="7"/>
        <v>853549.53999999992</v>
      </c>
      <c r="M37" s="283">
        <f t="shared" si="7"/>
        <v>853049.53999999992</v>
      </c>
      <c r="N37" s="283">
        <f t="shared" si="7"/>
        <v>500279.46</v>
      </c>
      <c r="O37" s="283">
        <f t="shared" si="7"/>
        <v>500</v>
      </c>
      <c r="P37" s="63"/>
      <c r="Q37" s="63"/>
      <c r="R37" s="218"/>
      <c r="S37" s="1"/>
    </row>
    <row r="38" spans="1:19" ht="12.75" customHeight="1" x14ac:dyDescent="0.2">
      <c r="A38" s="611" t="s">
        <v>335</v>
      </c>
      <c r="B38" s="611"/>
      <c r="C38" s="611"/>
      <c r="D38" s="611"/>
      <c r="E38" s="611"/>
      <c r="F38" s="611"/>
      <c r="G38" s="611"/>
      <c r="H38" s="611"/>
      <c r="I38" s="611"/>
      <c r="J38" s="611"/>
      <c r="K38" s="611"/>
      <c r="L38" s="611"/>
      <c r="M38" s="611"/>
      <c r="N38" s="611"/>
      <c r="O38" s="611"/>
      <c r="P38" s="63"/>
      <c r="Q38" s="63"/>
      <c r="R38" s="218"/>
      <c r="S38" s="1"/>
    </row>
    <row r="39" spans="1:19" ht="12.75" customHeight="1" x14ac:dyDescent="0.2">
      <c r="A39" s="611" t="s">
        <v>129</v>
      </c>
      <c r="B39" s="611"/>
      <c r="C39" s="611"/>
      <c r="D39" s="611"/>
      <c r="E39" s="611"/>
      <c r="F39" s="611"/>
      <c r="G39" s="611"/>
      <c r="H39" s="611"/>
      <c r="I39" s="611"/>
      <c r="J39" s="611"/>
      <c r="K39" s="611"/>
      <c r="L39" s="611"/>
      <c r="M39" s="611"/>
      <c r="N39" s="611"/>
      <c r="O39" s="611"/>
      <c r="P39" s="63"/>
      <c r="Q39" s="63"/>
      <c r="R39" s="1"/>
      <c r="S39" s="225"/>
    </row>
    <row r="40" spans="1:19" ht="69" customHeight="1" x14ac:dyDescent="0.2">
      <c r="A40" s="26" t="s">
        <v>142</v>
      </c>
      <c r="B40" s="26" t="s">
        <v>130</v>
      </c>
      <c r="C40" s="1" t="s">
        <v>169</v>
      </c>
      <c r="D40" s="67">
        <v>4344.3002780352181</v>
      </c>
      <c r="E40" s="67">
        <v>4344.3002780352181</v>
      </c>
      <c r="F40" s="67">
        <v>0</v>
      </c>
      <c r="G40" s="67">
        <v>0</v>
      </c>
      <c r="H40" s="99">
        <v>3704</v>
      </c>
      <c r="I40" s="99">
        <v>3704</v>
      </c>
      <c r="J40" s="99">
        <v>0</v>
      </c>
      <c r="K40" s="99">
        <v>0</v>
      </c>
      <c r="L40" s="62">
        <v>3704</v>
      </c>
      <c r="M40" s="62">
        <v>3704</v>
      </c>
      <c r="N40" s="62">
        <v>0</v>
      </c>
      <c r="O40" s="62">
        <v>0</v>
      </c>
      <c r="P40" s="157" t="s">
        <v>581</v>
      </c>
      <c r="Q40" s="157">
        <v>5</v>
      </c>
      <c r="R40" s="157">
        <v>7</v>
      </c>
      <c r="S40" s="157" t="s">
        <v>596</v>
      </c>
    </row>
    <row r="41" spans="1:19" ht="109.5" customHeight="1" x14ac:dyDescent="0.2">
      <c r="A41" s="26" t="s">
        <v>143</v>
      </c>
      <c r="B41" s="27" t="s">
        <v>336</v>
      </c>
      <c r="C41" s="1" t="s">
        <v>169</v>
      </c>
      <c r="D41" s="51">
        <v>11584.800741427249</v>
      </c>
      <c r="E41" s="51">
        <v>11584.800741427249</v>
      </c>
      <c r="F41" s="67">
        <v>0</v>
      </c>
      <c r="G41" s="67">
        <v>0</v>
      </c>
      <c r="H41" s="53">
        <v>11585</v>
      </c>
      <c r="I41" s="53">
        <v>11585</v>
      </c>
      <c r="J41" s="99">
        <v>0</v>
      </c>
      <c r="K41" s="99">
        <v>0</v>
      </c>
      <c r="L41" s="62">
        <v>11585</v>
      </c>
      <c r="M41" s="62">
        <v>11585</v>
      </c>
      <c r="N41" s="62">
        <v>0</v>
      </c>
      <c r="O41" s="62">
        <v>0</v>
      </c>
      <c r="P41" s="157" t="s">
        <v>585</v>
      </c>
      <c r="Q41" s="1">
        <v>3</v>
      </c>
      <c r="R41" s="1">
        <v>3</v>
      </c>
      <c r="S41" s="157" t="s">
        <v>892</v>
      </c>
    </row>
    <row r="42" spans="1:19" ht="75.75" customHeight="1" x14ac:dyDescent="0.2">
      <c r="A42" s="26" t="s">
        <v>144</v>
      </c>
      <c r="B42" s="27" t="s">
        <v>337</v>
      </c>
      <c r="C42" s="1" t="s">
        <v>169</v>
      </c>
      <c r="D42" s="51">
        <v>1448.1000926784061</v>
      </c>
      <c r="E42" s="51">
        <v>1448.1000926784061</v>
      </c>
      <c r="F42" s="67">
        <v>0</v>
      </c>
      <c r="G42" s="67">
        <v>0</v>
      </c>
      <c r="H42" s="53">
        <v>2088</v>
      </c>
      <c r="I42" s="53">
        <v>2088</v>
      </c>
      <c r="J42" s="99">
        <v>0</v>
      </c>
      <c r="K42" s="99">
        <v>0</v>
      </c>
      <c r="L42" s="62">
        <v>2088</v>
      </c>
      <c r="M42" s="62">
        <v>2088</v>
      </c>
      <c r="N42" s="62">
        <v>0</v>
      </c>
      <c r="O42" s="62">
        <v>0</v>
      </c>
      <c r="P42" s="157" t="s">
        <v>571</v>
      </c>
      <c r="Q42" s="157">
        <v>3</v>
      </c>
      <c r="R42" s="157">
        <v>4</v>
      </c>
      <c r="S42" s="14" t="s">
        <v>597</v>
      </c>
    </row>
    <row r="43" spans="1:19" x14ac:dyDescent="0.2">
      <c r="A43" s="28"/>
      <c r="B43" s="34" t="s">
        <v>163</v>
      </c>
      <c r="C43" s="330"/>
      <c r="D43" s="69">
        <f>SUM(D40:D42)</f>
        <v>17377.201112140872</v>
      </c>
      <c r="E43" s="69">
        <f t="shared" ref="E43:O43" si="8">SUM(E40:E42)</f>
        <v>17377.201112140872</v>
      </c>
      <c r="F43" s="69">
        <f t="shared" si="8"/>
        <v>0</v>
      </c>
      <c r="G43" s="69">
        <f t="shared" si="8"/>
        <v>0</v>
      </c>
      <c r="H43" s="69">
        <f t="shared" si="8"/>
        <v>17377</v>
      </c>
      <c r="I43" s="69">
        <f t="shared" si="8"/>
        <v>17377</v>
      </c>
      <c r="J43" s="69">
        <f t="shared" si="8"/>
        <v>0</v>
      </c>
      <c r="K43" s="69">
        <f t="shared" si="8"/>
        <v>0</v>
      </c>
      <c r="L43" s="283">
        <f t="shared" si="8"/>
        <v>17377</v>
      </c>
      <c r="M43" s="283">
        <f t="shared" si="8"/>
        <v>17377</v>
      </c>
      <c r="N43" s="283">
        <f t="shared" si="8"/>
        <v>0</v>
      </c>
      <c r="O43" s="283">
        <f t="shared" si="8"/>
        <v>0</v>
      </c>
      <c r="P43" s="63"/>
      <c r="Q43" s="63"/>
      <c r="R43" s="1"/>
      <c r="S43" s="1"/>
    </row>
    <row r="44" spans="1:19" x14ac:dyDescent="0.2">
      <c r="A44" s="28"/>
      <c r="B44" s="34" t="s">
        <v>160</v>
      </c>
      <c r="C44" s="330"/>
      <c r="D44" s="69">
        <f>+D43</f>
        <v>17377.201112140872</v>
      </c>
      <c r="E44" s="69">
        <f t="shared" ref="E44:O44" si="9">+E43</f>
        <v>17377.201112140872</v>
      </c>
      <c r="F44" s="69">
        <f t="shared" si="9"/>
        <v>0</v>
      </c>
      <c r="G44" s="69">
        <f t="shared" si="9"/>
        <v>0</v>
      </c>
      <c r="H44" s="69">
        <f t="shared" si="9"/>
        <v>17377</v>
      </c>
      <c r="I44" s="69">
        <f t="shared" si="9"/>
        <v>17377</v>
      </c>
      <c r="J44" s="69">
        <f t="shared" si="9"/>
        <v>0</v>
      </c>
      <c r="K44" s="69">
        <f t="shared" si="9"/>
        <v>0</v>
      </c>
      <c r="L44" s="283">
        <f t="shared" si="9"/>
        <v>17377</v>
      </c>
      <c r="M44" s="283">
        <f t="shared" si="9"/>
        <v>17377</v>
      </c>
      <c r="N44" s="283">
        <f t="shared" si="9"/>
        <v>0</v>
      </c>
      <c r="O44" s="283">
        <f t="shared" si="9"/>
        <v>0</v>
      </c>
      <c r="P44" s="63"/>
      <c r="Q44" s="63"/>
      <c r="R44" s="1"/>
      <c r="S44" s="1"/>
    </row>
    <row r="45" spans="1:19" ht="16.5" customHeight="1" x14ac:dyDescent="0.2">
      <c r="A45" s="602" t="s">
        <v>338</v>
      </c>
      <c r="B45" s="602"/>
      <c r="C45" s="602"/>
      <c r="D45" s="602"/>
      <c r="E45" s="602"/>
      <c r="F45" s="602"/>
      <c r="G45" s="602"/>
      <c r="H45" s="602"/>
      <c r="I45" s="602"/>
      <c r="J45" s="602"/>
      <c r="K45" s="602"/>
      <c r="L45" s="602"/>
      <c r="M45" s="602"/>
      <c r="N45" s="602"/>
      <c r="O45" s="602"/>
      <c r="P45" s="63"/>
      <c r="Q45" s="63"/>
      <c r="R45" s="1"/>
      <c r="S45" s="1"/>
    </row>
    <row r="46" spans="1:19" ht="15.75" customHeight="1" x14ac:dyDescent="0.2">
      <c r="A46" s="602" t="s">
        <v>339</v>
      </c>
      <c r="B46" s="602"/>
      <c r="C46" s="602"/>
      <c r="D46" s="602"/>
      <c r="E46" s="602"/>
      <c r="F46" s="602"/>
      <c r="G46" s="602"/>
      <c r="H46" s="602"/>
      <c r="I46" s="602"/>
      <c r="J46" s="602"/>
      <c r="K46" s="602"/>
      <c r="L46" s="602"/>
      <c r="M46" s="602"/>
      <c r="N46" s="602"/>
      <c r="O46" s="602"/>
      <c r="P46" s="63"/>
      <c r="Q46" s="63"/>
      <c r="R46" s="1"/>
      <c r="S46" s="1"/>
    </row>
    <row r="47" spans="1:19" ht="48" customHeight="1" x14ac:dyDescent="0.2">
      <c r="A47" s="27" t="s">
        <v>142</v>
      </c>
      <c r="B47" s="1" t="s">
        <v>340</v>
      </c>
      <c r="C47" s="1" t="s">
        <v>169</v>
      </c>
      <c r="D47" s="70">
        <v>11584.800741427249</v>
      </c>
      <c r="E47" s="70">
        <v>11584.800741427249</v>
      </c>
      <c r="F47" s="70">
        <v>0</v>
      </c>
      <c r="G47" s="70">
        <v>0</v>
      </c>
      <c r="H47" s="70">
        <v>11585</v>
      </c>
      <c r="I47" s="67">
        <v>11585</v>
      </c>
      <c r="J47" s="67">
        <v>0</v>
      </c>
      <c r="K47" s="67">
        <v>0</v>
      </c>
      <c r="L47" s="62">
        <v>11585</v>
      </c>
      <c r="M47" s="62">
        <v>11585</v>
      </c>
      <c r="N47" s="62">
        <v>0</v>
      </c>
      <c r="O47" s="62">
        <v>0</v>
      </c>
      <c r="P47" s="157" t="s">
        <v>571</v>
      </c>
      <c r="Q47" s="157">
        <v>15</v>
      </c>
      <c r="R47" s="157">
        <v>17</v>
      </c>
      <c r="S47" s="1" t="s">
        <v>598</v>
      </c>
    </row>
    <row r="48" spans="1:19" ht="98.25" customHeight="1" x14ac:dyDescent="0.2">
      <c r="A48" s="27" t="s">
        <v>143</v>
      </c>
      <c r="B48" s="1" t="s">
        <v>341</v>
      </c>
      <c r="C48" s="1" t="s">
        <v>82</v>
      </c>
      <c r="D48" s="70">
        <v>37650.602409638559</v>
      </c>
      <c r="E48" s="70">
        <v>37650.602409638559</v>
      </c>
      <c r="F48" s="70">
        <v>0</v>
      </c>
      <c r="G48" s="70">
        <v>0</v>
      </c>
      <c r="H48" s="70">
        <v>41903</v>
      </c>
      <c r="I48" s="67">
        <v>41903</v>
      </c>
      <c r="J48" s="67">
        <v>0</v>
      </c>
      <c r="K48" s="67">
        <v>0</v>
      </c>
      <c r="L48" s="62">
        <v>41903</v>
      </c>
      <c r="M48" s="62">
        <v>41903</v>
      </c>
      <c r="N48" s="62">
        <v>0</v>
      </c>
      <c r="O48" s="62">
        <v>0</v>
      </c>
      <c r="P48" s="157" t="s">
        <v>586</v>
      </c>
      <c r="Q48" s="157">
        <v>42</v>
      </c>
      <c r="R48" s="396">
        <v>41</v>
      </c>
      <c r="S48" s="1" t="s">
        <v>831</v>
      </c>
    </row>
    <row r="49" spans="1:19" ht="15" customHeight="1" x14ac:dyDescent="0.2">
      <c r="A49" s="26"/>
      <c r="B49" s="21" t="s">
        <v>163</v>
      </c>
      <c r="C49" s="300"/>
      <c r="D49" s="105">
        <f>+D48+D47</f>
        <v>49235.40315106581</v>
      </c>
      <c r="E49" s="105">
        <f t="shared" ref="E49:O49" si="10">+E48+E47</f>
        <v>49235.40315106581</v>
      </c>
      <c r="F49" s="105">
        <f t="shared" si="10"/>
        <v>0</v>
      </c>
      <c r="G49" s="105">
        <f t="shared" si="10"/>
        <v>0</v>
      </c>
      <c r="H49" s="105">
        <f t="shared" si="10"/>
        <v>53488</v>
      </c>
      <c r="I49" s="105">
        <f t="shared" si="10"/>
        <v>53488</v>
      </c>
      <c r="J49" s="105">
        <f t="shared" si="10"/>
        <v>0</v>
      </c>
      <c r="K49" s="105">
        <f t="shared" si="10"/>
        <v>0</v>
      </c>
      <c r="L49" s="65">
        <f t="shared" si="10"/>
        <v>53488</v>
      </c>
      <c r="M49" s="65">
        <f t="shared" si="10"/>
        <v>53488</v>
      </c>
      <c r="N49" s="65">
        <f t="shared" si="10"/>
        <v>0</v>
      </c>
      <c r="O49" s="65">
        <f t="shared" si="10"/>
        <v>0</v>
      </c>
      <c r="P49" s="63"/>
      <c r="Q49" s="63"/>
      <c r="R49" s="1"/>
      <c r="S49" s="1"/>
    </row>
    <row r="50" spans="1:19" ht="15.75" customHeight="1" x14ac:dyDescent="0.2">
      <c r="A50" s="26"/>
      <c r="B50" s="21" t="s">
        <v>342</v>
      </c>
      <c r="C50" s="29"/>
      <c r="D50" s="105">
        <f>+D49</f>
        <v>49235.40315106581</v>
      </c>
      <c r="E50" s="105">
        <f t="shared" ref="E50:O50" si="11">+E49</f>
        <v>49235.40315106581</v>
      </c>
      <c r="F50" s="105">
        <f t="shared" si="11"/>
        <v>0</v>
      </c>
      <c r="G50" s="105">
        <f t="shared" si="11"/>
        <v>0</v>
      </c>
      <c r="H50" s="105">
        <f t="shared" si="11"/>
        <v>53488</v>
      </c>
      <c r="I50" s="105">
        <f t="shared" si="11"/>
        <v>53488</v>
      </c>
      <c r="J50" s="105">
        <f t="shared" si="11"/>
        <v>0</v>
      </c>
      <c r="K50" s="105">
        <f t="shared" si="11"/>
        <v>0</v>
      </c>
      <c r="L50" s="65">
        <f t="shared" si="11"/>
        <v>53488</v>
      </c>
      <c r="M50" s="65">
        <f t="shared" si="11"/>
        <v>53488</v>
      </c>
      <c r="N50" s="65">
        <f t="shared" si="11"/>
        <v>0</v>
      </c>
      <c r="O50" s="65">
        <f t="shared" si="11"/>
        <v>0</v>
      </c>
      <c r="P50" s="63"/>
      <c r="Q50" s="63"/>
      <c r="R50" s="1"/>
      <c r="S50" s="1"/>
    </row>
    <row r="51" spans="1:19" ht="12.75" customHeight="1" x14ac:dyDescent="0.2">
      <c r="A51" s="602" t="s">
        <v>343</v>
      </c>
      <c r="B51" s="602"/>
      <c r="C51" s="602"/>
      <c r="D51" s="602"/>
      <c r="E51" s="602"/>
      <c r="F51" s="602"/>
      <c r="G51" s="602"/>
      <c r="H51" s="602"/>
      <c r="I51" s="602"/>
      <c r="J51" s="602"/>
      <c r="K51" s="602"/>
      <c r="L51" s="602"/>
      <c r="M51" s="602"/>
      <c r="N51" s="602"/>
      <c r="O51" s="602"/>
      <c r="P51" s="63"/>
      <c r="Q51" s="63"/>
      <c r="R51" s="1"/>
      <c r="S51" s="1"/>
    </row>
    <row r="52" spans="1:19" ht="12.75" customHeight="1" x14ac:dyDescent="0.2">
      <c r="A52" s="602" t="s">
        <v>344</v>
      </c>
      <c r="B52" s="602"/>
      <c r="C52" s="602"/>
      <c r="D52" s="602"/>
      <c r="E52" s="602"/>
      <c r="F52" s="602"/>
      <c r="G52" s="602"/>
      <c r="H52" s="602"/>
      <c r="I52" s="602"/>
      <c r="J52" s="602"/>
      <c r="K52" s="602"/>
      <c r="L52" s="602"/>
      <c r="M52" s="602"/>
      <c r="N52" s="602"/>
      <c r="O52" s="602"/>
      <c r="P52" s="63"/>
      <c r="Q52" s="63"/>
      <c r="R52" s="1"/>
      <c r="S52" s="1"/>
    </row>
    <row r="53" spans="1:19" ht="32.25" customHeight="1" x14ac:dyDescent="0.2">
      <c r="A53" s="451" t="s">
        <v>142</v>
      </c>
      <c r="B53" s="464" t="s">
        <v>34</v>
      </c>
      <c r="C53" s="395" t="s">
        <v>88</v>
      </c>
      <c r="D53" s="124">
        <v>8688.6005560704361</v>
      </c>
      <c r="E53" s="55">
        <v>8688.6005560704361</v>
      </c>
      <c r="F53" s="70">
        <v>0</v>
      </c>
      <c r="G53" s="70">
        <v>0</v>
      </c>
      <c r="H53" s="67">
        <v>8689</v>
      </c>
      <c r="I53" s="67">
        <v>8689</v>
      </c>
      <c r="J53" s="67">
        <v>0</v>
      </c>
      <c r="K53" s="67">
        <v>0</v>
      </c>
      <c r="L53" s="71">
        <v>7941</v>
      </c>
      <c r="M53" s="71">
        <v>2441</v>
      </c>
      <c r="N53" s="71">
        <v>0</v>
      </c>
      <c r="O53" s="71">
        <v>5500</v>
      </c>
      <c r="P53" s="438" t="s">
        <v>548</v>
      </c>
      <c r="Q53" s="440" t="s">
        <v>468</v>
      </c>
      <c r="R53" s="440" t="s">
        <v>468</v>
      </c>
      <c r="S53" s="445" t="s">
        <v>859</v>
      </c>
    </row>
    <row r="54" spans="1:19" ht="30.75" customHeight="1" x14ac:dyDescent="0.2">
      <c r="A54" s="452"/>
      <c r="B54" s="653"/>
      <c r="C54" s="395" t="s">
        <v>175</v>
      </c>
      <c r="D54" s="124">
        <v>23360.750695088045</v>
      </c>
      <c r="E54" s="55">
        <v>23360.750695088045</v>
      </c>
      <c r="F54" s="70">
        <v>0</v>
      </c>
      <c r="G54" s="70">
        <v>0</v>
      </c>
      <c r="H54" s="67">
        <v>55521</v>
      </c>
      <c r="I54" s="67">
        <v>55521</v>
      </c>
      <c r="J54" s="67">
        <v>0</v>
      </c>
      <c r="K54" s="67">
        <v>0</v>
      </c>
      <c r="L54" s="71">
        <v>50563</v>
      </c>
      <c r="M54" s="71">
        <v>50563</v>
      </c>
      <c r="N54" s="71">
        <v>0</v>
      </c>
      <c r="O54" s="71">
        <v>0</v>
      </c>
      <c r="P54" s="652"/>
      <c r="Q54" s="622"/>
      <c r="R54" s="622"/>
      <c r="S54" s="446"/>
    </row>
    <row r="55" spans="1:19" ht="29.25" customHeight="1" x14ac:dyDescent="0.2">
      <c r="A55" s="453"/>
      <c r="B55" s="654"/>
      <c r="C55" s="395" t="s">
        <v>169</v>
      </c>
      <c r="D55" s="124">
        <v>0</v>
      </c>
      <c r="E55" s="55">
        <v>0</v>
      </c>
      <c r="F55" s="70">
        <v>0</v>
      </c>
      <c r="G55" s="70">
        <v>0</v>
      </c>
      <c r="H55" s="67">
        <v>0</v>
      </c>
      <c r="I55" s="67">
        <v>0</v>
      </c>
      <c r="J55" s="67">
        <v>0</v>
      </c>
      <c r="K55" s="67">
        <v>0</v>
      </c>
      <c r="L55" s="71">
        <v>40000</v>
      </c>
      <c r="M55" s="71">
        <v>2000</v>
      </c>
      <c r="N55" s="71">
        <v>0</v>
      </c>
      <c r="O55" s="71">
        <v>38000</v>
      </c>
      <c r="P55" s="439"/>
      <c r="Q55" s="441"/>
      <c r="R55" s="441"/>
      <c r="S55" s="447"/>
    </row>
    <row r="56" spans="1:19" ht="40.5" customHeight="1" x14ac:dyDescent="0.2">
      <c r="A56" s="554" t="s">
        <v>143</v>
      </c>
      <c r="B56" s="668" t="s">
        <v>35</v>
      </c>
      <c r="C56" s="395" t="s">
        <v>88</v>
      </c>
      <c r="D56" s="124">
        <v>8323.6793327154774</v>
      </c>
      <c r="E56" s="55">
        <v>8323.6793327154774</v>
      </c>
      <c r="F56" s="70">
        <v>0</v>
      </c>
      <c r="G56" s="70">
        <v>0</v>
      </c>
      <c r="H56" s="67">
        <v>8978</v>
      </c>
      <c r="I56" s="67">
        <v>8378</v>
      </c>
      <c r="J56" s="67">
        <v>0</v>
      </c>
      <c r="K56" s="67">
        <v>600</v>
      </c>
      <c r="L56" s="369">
        <v>1600</v>
      </c>
      <c r="M56" s="369">
        <v>1600</v>
      </c>
      <c r="N56" s="369">
        <v>0</v>
      </c>
      <c r="O56" s="369">
        <v>0</v>
      </c>
      <c r="P56" s="438" t="s">
        <v>548</v>
      </c>
      <c r="Q56" s="440" t="s">
        <v>468</v>
      </c>
      <c r="R56" s="440" t="s">
        <v>468</v>
      </c>
      <c r="S56" s="438" t="s">
        <v>891</v>
      </c>
    </row>
    <row r="57" spans="1:19" ht="45" customHeight="1" x14ac:dyDescent="0.2">
      <c r="A57" s="554"/>
      <c r="B57" s="668"/>
      <c r="C57" s="395" t="s">
        <v>175</v>
      </c>
      <c r="D57" s="124">
        <v>54416.705282669143</v>
      </c>
      <c r="E57" s="55">
        <v>54416.705282669143</v>
      </c>
      <c r="F57" s="70">
        <v>0</v>
      </c>
      <c r="G57" s="70">
        <v>0</v>
      </c>
      <c r="H57" s="67">
        <v>54416.705282669143</v>
      </c>
      <c r="I57" s="67">
        <v>54416.705282669143</v>
      </c>
      <c r="J57" s="67">
        <v>0</v>
      </c>
      <c r="K57" s="67">
        <v>0</v>
      </c>
      <c r="L57" s="369">
        <v>29887</v>
      </c>
      <c r="M57" s="369">
        <v>29887</v>
      </c>
      <c r="N57" s="369">
        <v>0</v>
      </c>
      <c r="O57" s="369">
        <v>0</v>
      </c>
      <c r="P57" s="439"/>
      <c r="Q57" s="441"/>
      <c r="R57" s="441"/>
      <c r="S57" s="439"/>
    </row>
    <row r="58" spans="1:19" ht="48" customHeight="1" x14ac:dyDescent="0.2">
      <c r="A58" s="26" t="s">
        <v>144</v>
      </c>
      <c r="B58" s="395" t="s">
        <v>268</v>
      </c>
      <c r="C58" s="395" t="s">
        <v>88</v>
      </c>
      <c r="D58" s="124">
        <v>14481.00092678406</v>
      </c>
      <c r="E58" s="55">
        <v>14481.00092678406</v>
      </c>
      <c r="F58" s="70">
        <v>0</v>
      </c>
      <c r="G58" s="70">
        <v>0</v>
      </c>
      <c r="H58" s="67">
        <v>2896</v>
      </c>
      <c r="I58" s="67">
        <v>2896</v>
      </c>
      <c r="J58" s="67">
        <v>0</v>
      </c>
      <c r="K58" s="67">
        <v>0</v>
      </c>
      <c r="L58" s="71">
        <v>2896</v>
      </c>
      <c r="M58" s="71">
        <v>2896</v>
      </c>
      <c r="N58" s="71">
        <v>0</v>
      </c>
      <c r="O58" s="71">
        <v>0</v>
      </c>
      <c r="P58" s="31" t="s">
        <v>458</v>
      </c>
      <c r="Q58" s="217" t="s">
        <v>468</v>
      </c>
      <c r="R58" s="217" t="s">
        <v>468</v>
      </c>
      <c r="S58" s="31" t="s">
        <v>600</v>
      </c>
    </row>
    <row r="59" spans="1:19" ht="82.5" customHeight="1" x14ac:dyDescent="0.2">
      <c r="A59" s="26" t="s">
        <v>145</v>
      </c>
      <c r="B59" s="395" t="s">
        <v>27</v>
      </c>
      <c r="C59" s="395" t="s">
        <v>105</v>
      </c>
      <c r="D59" s="124">
        <v>289620.01853568119</v>
      </c>
      <c r="E59" s="55">
        <v>289620.01853568119</v>
      </c>
      <c r="F59" s="70">
        <v>0</v>
      </c>
      <c r="G59" s="70">
        <v>0</v>
      </c>
      <c r="H59" s="67">
        <v>115848</v>
      </c>
      <c r="I59" s="67">
        <v>0</v>
      </c>
      <c r="J59" s="67">
        <v>0</v>
      </c>
      <c r="K59" s="67">
        <v>115848</v>
      </c>
      <c r="L59" s="71">
        <v>24400</v>
      </c>
      <c r="M59" s="71">
        <v>0</v>
      </c>
      <c r="N59" s="71">
        <v>0</v>
      </c>
      <c r="O59" s="71">
        <v>24400</v>
      </c>
      <c r="P59" s="63" t="s">
        <v>876</v>
      </c>
      <c r="Q59" s="213" t="s">
        <v>894</v>
      </c>
      <c r="R59" s="210" t="s">
        <v>893</v>
      </c>
      <c r="S59" s="1" t="s">
        <v>858</v>
      </c>
    </row>
    <row r="60" spans="1:19" ht="55.5" customHeight="1" x14ac:dyDescent="0.2">
      <c r="A60" s="451" t="s">
        <v>146</v>
      </c>
      <c r="B60" s="464" t="s">
        <v>329</v>
      </c>
      <c r="C60" s="395" t="s">
        <v>105</v>
      </c>
      <c r="D60" s="124">
        <v>289620.01853568119</v>
      </c>
      <c r="E60" s="55">
        <v>289620.01853568119</v>
      </c>
      <c r="F60" s="70">
        <v>0</v>
      </c>
      <c r="G60" s="70">
        <v>0</v>
      </c>
      <c r="H60" s="67">
        <v>434430</v>
      </c>
      <c r="I60" s="67">
        <v>0</v>
      </c>
      <c r="J60" s="67">
        <v>0</v>
      </c>
      <c r="K60" s="67">
        <v>434430</v>
      </c>
      <c r="L60" s="62">
        <v>433228</v>
      </c>
      <c r="M60" s="62">
        <v>0</v>
      </c>
      <c r="N60" s="62">
        <v>0</v>
      </c>
      <c r="O60" s="62">
        <v>433228</v>
      </c>
      <c r="P60" s="438" t="s">
        <v>458</v>
      </c>
      <c r="Q60" s="650" t="s">
        <v>468</v>
      </c>
      <c r="R60" s="650" t="s">
        <v>468</v>
      </c>
      <c r="S60" s="438" t="s">
        <v>601</v>
      </c>
    </row>
    <row r="61" spans="1:19" ht="56.25" customHeight="1" x14ac:dyDescent="0.2">
      <c r="A61" s="453"/>
      <c r="B61" s="654"/>
      <c r="C61" s="395" t="s">
        <v>169</v>
      </c>
      <c r="D61" s="124">
        <v>0</v>
      </c>
      <c r="E61" s="55">
        <v>0</v>
      </c>
      <c r="F61" s="70">
        <v>0</v>
      </c>
      <c r="G61" s="70">
        <v>0</v>
      </c>
      <c r="H61" s="67">
        <v>0</v>
      </c>
      <c r="I61" s="67">
        <v>0</v>
      </c>
      <c r="J61" s="67">
        <v>0</v>
      </c>
      <c r="K61" s="67">
        <v>0</v>
      </c>
      <c r="L61" s="62">
        <v>1203</v>
      </c>
      <c r="M61" s="62">
        <v>0</v>
      </c>
      <c r="N61" s="62">
        <v>0</v>
      </c>
      <c r="O61" s="62">
        <v>1203</v>
      </c>
      <c r="P61" s="439"/>
      <c r="Q61" s="651"/>
      <c r="R61" s="651"/>
      <c r="S61" s="439"/>
    </row>
    <row r="62" spans="1:19" ht="60.75" customHeight="1" x14ac:dyDescent="0.2">
      <c r="A62" s="554" t="s">
        <v>149</v>
      </c>
      <c r="B62" s="455" t="s">
        <v>219</v>
      </c>
      <c r="C62" s="386" t="s">
        <v>88</v>
      </c>
      <c r="D62" s="124">
        <v>28962.001853568119</v>
      </c>
      <c r="E62" s="55">
        <v>28962.001853568119</v>
      </c>
      <c r="F62" s="70">
        <v>0</v>
      </c>
      <c r="G62" s="70">
        <v>0</v>
      </c>
      <c r="H62" s="67">
        <v>28962</v>
      </c>
      <c r="I62" s="67">
        <v>500</v>
      </c>
      <c r="J62" s="67">
        <v>0</v>
      </c>
      <c r="K62" s="67">
        <v>28462</v>
      </c>
      <c r="L62" s="71">
        <v>17259</v>
      </c>
      <c r="M62" s="71">
        <v>0</v>
      </c>
      <c r="N62" s="71">
        <v>0</v>
      </c>
      <c r="O62" s="71">
        <v>17259</v>
      </c>
      <c r="P62" s="438" t="s">
        <v>548</v>
      </c>
      <c r="Q62" s="440" t="s">
        <v>468</v>
      </c>
      <c r="R62" s="440" t="s">
        <v>468</v>
      </c>
      <c r="S62" s="438" t="s">
        <v>602</v>
      </c>
    </row>
    <row r="63" spans="1:19" ht="75.75" customHeight="1" x14ac:dyDescent="0.2">
      <c r="A63" s="554"/>
      <c r="B63" s="455"/>
      <c r="C63" s="386" t="s">
        <v>175</v>
      </c>
      <c r="D63" s="124">
        <v>98669.196014828543</v>
      </c>
      <c r="E63" s="55">
        <v>98669.196014828543</v>
      </c>
      <c r="F63" s="70">
        <v>0</v>
      </c>
      <c r="G63" s="70">
        <v>0</v>
      </c>
      <c r="H63" s="67">
        <v>102132</v>
      </c>
      <c r="I63" s="67">
        <v>102132</v>
      </c>
      <c r="J63" s="67">
        <v>0</v>
      </c>
      <c r="K63" s="67">
        <v>0</v>
      </c>
      <c r="L63" s="71">
        <v>86441</v>
      </c>
      <c r="M63" s="71">
        <v>86441</v>
      </c>
      <c r="N63" s="71">
        <v>0</v>
      </c>
      <c r="O63" s="71">
        <v>0</v>
      </c>
      <c r="P63" s="439"/>
      <c r="Q63" s="441"/>
      <c r="R63" s="441"/>
      <c r="S63" s="439"/>
    </row>
    <row r="64" spans="1:19" ht="183" customHeight="1" x14ac:dyDescent="0.2">
      <c r="A64" s="26" t="s">
        <v>150</v>
      </c>
      <c r="B64" s="386" t="s">
        <v>330</v>
      </c>
      <c r="C64" s="78" t="s">
        <v>88</v>
      </c>
      <c r="D64" s="55">
        <v>11584.800741427249</v>
      </c>
      <c r="E64" s="55">
        <v>11584.800741427249</v>
      </c>
      <c r="F64" s="70">
        <v>0</v>
      </c>
      <c r="G64" s="70">
        <v>0</v>
      </c>
      <c r="H64" s="67">
        <v>5792</v>
      </c>
      <c r="I64" s="67">
        <v>0</v>
      </c>
      <c r="J64" s="67">
        <v>0</v>
      </c>
      <c r="K64" s="67">
        <v>5792</v>
      </c>
      <c r="L64" s="62">
        <v>0</v>
      </c>
      <c r="M64" s="62">
        <v>0</v>
      </c>
      <c r="N64" s="62">
        <v>0</v>
      </c>
      <c r="O64" s="62">
        <v>0</v>
      </c>
      <c r="P64" s="63" t="s">
        <v>460</v>
      </c>
      <c r="Q64" s="63">
        <v>1</v>
      </c>
      <c r="R64" s="1">
        <v>0</v>
      </c>
      <c r="S64" s="14" t="s">
        <v>774</v>
      </c>
    </row>
    <row r="65" spans="1:19" ht="187.5" customHeight="1" x14ac:dyDescent="0.2">
      <c r="A65" s="210" t="s">
        <v>151</v>
      </c>
      <c r="B65" s="386" t="s">
        <v>331</v>
      </c>
      <c r="C65" s="78" t="s">
        <v>88</v>
      </c>
      <c r="D65" s="55">
        <v>11584.800741427249</v>
      </c>
      <c r="E65" s="55">
        <v>11584.800741427249</v>
      </c>
      <c r="F65" s="70">
        <v>0</v>
      </c>
      <c r="G65" s="70">
        <v>0</v>
      </c>
      <c r="H65" s="67">
        <v>5792</v>
      </c>
      <c r="I65" s="67">
        <v>0</v>
      </c>
      <c r="J65" s="67">
        <v>0</v>
      </c>
      <c r="K65" s="67">
        <v>5792</v>
      </c>
      <c r="L65" s="62">
        <v>0</v>
      </c>
      <c r="M65" s="62">
        <v>0</v>
      </c>
      <c r="N65" s="62">
        <v>0</v>
      </c>
      <c r="O65" s="62">
        <v>0</v>
      </c>
      <c r="P65" s="63" t="s">
        <v>460</v>
      </c>
      <c r="Q65" s="63">
        <v>1</v>
      </c>
      <c r="R65" s="1">
        <v>0</v>
      </c>
      <c r="S65" s="14" t="s">
        <v>774</v>
      </c>
    </row>
    <row r="66" spans="1:19" ht="27.75" customHeight="1" x14ac:dyDescent="0.2">
      <c r="A66" s="210" t="s">
        <v>153</v>
      </c>
      <c r="B66" s="386" t="s">
        <v>332</v>
      </c>
      <c r="C66" s="78" t="s">
        <v>169</v>
      </c>
      <c r="D66" s="55">
        <v>5792.4003707136244</v>
      </c>
      <c r="E66" s="55">
        <v>5792.4003707136244</v>
      </c>
      <c r="F66" s="70">
        <v>0</v>
      </c>
      <c r="G66" s="70">
        <v>0</v>
      </c>
      <c r="H66" s="67">
        <v>5792</v>
      </c>
      <c r="I66" s="67">
        <v>5792</v>
      </c>
      <c r="J66" s="67">
        <v>0</v>
      </c>
      <c r="K66" s="67">
        <v>0</v>
      </c>
      <c r="L66" s="71">
        <v>5781</v>
      </c>
      <c r="M66" s="71">
        <v>5781</v>
      </c>
      <c r="N66" s="71">
        <v>0</v>
      </c>
      <c r="O66" s="71">
        <v>0</v>
      </c>
      <c r="P66" s="63" t="s">
        <v>458</v>
      </c>
      <c r="Q66" s="63">
        <v>100</v>
      </c>
      <c r="R66" s="1">
        <v>100</v>
      </c>
      <c r="S66" s="1" t="s">
        <v>471</v>
      </c>
    </row>
    <row r="67" spans="1:19" ht="17.25" customHeight="1" x14ac:dyDescent="0.2">
      <c r="A67" s="26"/>
      <c r="B67" s="21" t="s">
        <v>163</v>
      </c>
      <c r="C67" s="78"/>
      <c r="D67" s="68">
        <f t="shared" ref="D67:O67" si="12">SUM(D53:D66)</f>
        <v>845103.97358665429</v>
      </c>
      <c r="E67" s="68">
        <f t="shared" si="12"/>
        <v>845103.97358665429</v>
      </c>
      <c r="F67" s="68">
        <f t="shared" si="12"/>
        <v>0</v>
      </c>
      <c r="G67" s="68">
        <f t="shared" si="12"/>
        <v>0</v>
      </c>
      <c r="H67" s="68">
        <f t="shared" si="12"/>
        <v>829248.70528266917</v>
      </c>
      <c r="I67" s="68">
        <f t="shared" si="12"/>
        <v>238324.70528266914</v>
      </c>
      <c r="J67" s="68">
        <f t="shared" si="12"/>
        <v>0</v>
      </c>
      <c r="K67" s="68">
        <f t="shared" si="12"/>
        <v>590924</v>
      </c>
      <c r="L67" s="65">
        <f t="shared" si="12"/>
        <v>701199</v>
      </c>
      <c r="M67" s="65">
        <f t="shared" si="12"/>
        <v>181609</v>
      </c>
      <c r="N67" s="65">
        <f t="shared" si="12"/>
        <v>0</v>
      </c>
      <c r="O67" s="65">
        <f t="shared" si="12"/>
        <v>519590</v>
      </c>
      <c r="P67" s="63"/>
      <c r="Q67" s="63"/>
      <c r="R67" s="1"/>
      <c r="S67" s="1"/>
    </row>
    <row r="68" spans="1:19" ht="18" customHeight="1" x14ac:dyDescent="0.2">
      <c r="A68" s="26"/>
      <c r="B68" s="21" t="s">
        <v>345</v>
      </c>
      <c r="C68" s="29"/>
      <c r="D68" s="98">
        <f>+D67</f>
        <v>845103.97358665429</v>
      </c>
      <c r="E68" s="98">
        <f t="shared" ref="E68:O68" si="13">+E67</f>
        <v>845103.97358665429</v>
      </c>
      <c r="F68" s="98">
        <f t="shared" si="13"/>
        <v>0</v>
      </c>
      <c r="G68" s="98">
        <f t="shared" si="13"/>
        <v>0</v>
      </c>
      <c r="H68" s="98">
        <f t="shared" si="13"/>
        <v>829248.70528266917</v>
      </c>
      <c r="I68" s="98">
        <f t="shared" si="13"/>
        <v>238324.70528266914</v>
      </c>
      <c r="J68" s="98">
        <f t="shared" si="13"/>
        <v>0</v>
      </c>
      <c r="K68" s="98">
        <f t="shared" si="13"/>
        <v>590924</v>
      </c>
      <c r="L68" s="283">
        <f t="shared" si="13"/>
        <v>701199</v>
      </c>
      <c r="M68" s="283">
        <f t="shared" si="13"/>
        <v>181609</v>
      </c>
      <c r="N68" s="283">
        <f t="shared" si="13"/>
        <v>0</v>
      </c>
      <c r="O68" s="283">
        <f t="shared" si="13"/>
        <v>519590</v>
      </c>
      <c r="P68" s="63"/>
      <c r="Q68" s="63"/>
      <c r="R68" s="1"/>
      <c r="S68" s="1"/>
    </row>
    <row r="69" spans="1:19" s="16" customFormat="1" x14ac:dyDescent="0.2">
      <c r="A69" s="595" t="s">
        <v>194</v>
      </c>
      <c r="B69" s="595"/>
      <c r="C69" s="595"/>
      <c r="D69" s="68">
        <f t="shared" ref="D69:O69" si="14">+D68+D50+D44+D37+D22+D16</f>
        <v>2678906.3948100093</v>
      </c>
      <c r="E69" s="68">
        <f t="shared" si="14"/>
        <v>2573571.5940685822</v>
      </c>
      <c r="F69" s="68">
        <f t="shared" si="14"/>
        <v>952820.89898053766</v>
      </c>
      <c r="G69" s="68">
        <f t="shared" si="14"/>
        <v>105334.80074142724</v>
      </c>
      <c r="H69" s="68">
        <f t="shared" si="14"/>
        <v>2477962.705282669</v>
      </c>
      <c r="I69" s="68">
        <f t="shared" si="14"/>
        <v>1886459.705282669</v>
      </c>
      <c r="J69" s="68">
        <f t="shared" si="14"/>
        <v>939304</v>
      </c>
      <c r="K69" s="68">
        <f t="shared" si="14"/>
        <v>591503</v>
      </c>
      <c r="L69" s="65">
        <f t="shared" si="14"/>
        <v>2432792.54</v>
      </c>
      <c r="M69" s="65">
        <f t="shared" si="14"/>
        <v>1907905.54</v>
      </c>
      <c r="N69" s="65">
        <f t="shared" si="14"/>
        <v>979485.46</v>
      </c>
      <c r="O69" s="65">
        <f t="shared" si="14"/>
        <v>524887</v>
      </c>
      <c r="P69" s="63"/>
      <c r="Q69" s="63"/>
      <c r="R69" s="14"/>
      <c r="S69" s="14"/>
    </row>
    <row r="70" spans="1:19" s="16" customFormat="1" x14ac:dyDescent="0.2">
      <c r="A70" s="404" t="s">
        <v>201</v>
      </c>
      <c r="B70" s="405"/>
      <c r="C70" s="405"/>
      <c r="D70" s="416"/>
      <c r="E70" s="416"/>
      <c r="F70" s="416"/>
      <c r="G70" s="416"/>
      <c r="H70" s="416"/>
      <c r="I70" s="416"/>
      <c r="J70" s="416"/>
      <c r="K70" s="416"/>
      <c r="L70" s="416"/>
      <c r="M70" s="416"/>
      <c r="N70" s="416"/>
      <c r="O70" s="416"/>
      <c r="P70" s="222"/>
      <c r="Q70" s="222"/>
      <c r="R70" s="223"/>
      <c r="S70" s="223"/>
    </row>
    <row r="71" spans="1:19" s="16" customFormat="1" ht="16.5" customHeight="1" x14ac:dyDescent="0.2">
      <c r="A71" s="665" t="s">
        <v>107</v>
      </c>
      <c r="B71" s="665"/>
      <c r="C71" s="665"/>
      <c r="D71" s="59">
        <f>SUM(D72:D76)</f>
        <v>2347298.7140871175</v>
      </c>
      <c r="E71" s="59">
        <f t="shared" ref="E71:O71" si="15">SUM(E72:E76)</f>
        <v>2241963.9133456904</v>
      </c>
      <c r="F71" s="59">
        <f t="shared" si="15"/>
        <v>952820.89898053766</v>
      </c>
      <c r="G71" s="59">
        <f t="shared" si="15"/>
        <v>105334.80074142724</v>
      </c>
      <c r="H71" s="59">
        <f t="shared" si="15"/>
        <v>2128888</v>
      </c>
      <c r="I71" s="59">
        <f t="shared" si="15"/>
        <v>1578031</v>
      </c>
      <c r="J71" s="59">
        <f t="shared" si="15"/>
        <v>939304</v>
      </c>
      <c r="K71" s="59">
        <f t="shared" si="15"/>
        <v>550857</v>
      </c>
      <c r="L71" s="59">
        <f t="shared" si="15"/>
        <v>2160309.54</v>
      </c>
      <c r="M71" s="59">
        <f t="shared" si="15"/>
        <v>1658181.54</v>
      </c>
      <c r="N71" s="59">
        <f t="shared" si="15"/>
        <v>979485.46</v>
      </c>
      <c r="O71" s="59">
        <f t="shared" si="15"/>
        <v>502128</v>
      </c>
      <c r="P71" s="222"/>
      <c r="Q71" s="222"/>
      <c r="R71" s="223"/>
      <c r="S71" s="223"/>
    </row>
    <row r="72" spans="1:19" s="16" customFormat="1" ht="15.75" customHeight="1" x14ac:dyDescent="0.2">
      <c r="A72" s="662" t="s">
        <v>49</v>
      </c>
      <c r="B72" s="662"/>
      <c r="C72" s="662"/>
      <c r="D72" s="51">
        <f>+D66+D47+D42+D41+D40+D36+D27+D25+D19+D12+D55+D61</f>
        <v>1723891.6241890639</v>
      </c>
      <c r="E72" s="51">
        <f t="shared" ref="E72:O72" si="16">+E66+E47+E42+E41+E40+E36+E27+E25+E19+E12+E55+E61</f>
        <v>1619136.0634847081</v>
      </c>
      <c r="F72" s="51">
        <f t="shared" si="16"/>
        <v>952820.89898053766</v>
      </c>
      <c r="G72" s="51">
        <f t="shared" si="16"/>
        <v>104755.56070435588</v>
      </c>
      <c r="H72" s="51">
        <f t="shared" si="16"/>
        <v>1538577</v>
      </c>
      <c r="I72" s="51">
        <f t="shared" si="16"/>
        <v>1538577</v>
      </c>
      <c r="J72" s="51">
        <f t="shared" si="16"/>
        <v>939304</v>
      </c>
      <c r="K72" s="51">
        <f t="shared" si="16"/>
        <v>0</v>
      </c>
      <c r="L72" s="52">
        <f t="shared" si="16"/>
        <v>1666583.54</v>
      </c>
      <c r="M72" s="52">
        <f t="shared" si="16"/>
        <v>1622083.54</v>
      </c>
      <c r="N72" s="52">
        <f t="shared" si="16"/>
        <v>979485.46</v>
      </c>
      <c r="O72" s="52">
        <f t="shared" si="16"/>
        <v>44500</v>
      </c>
      <c r="P72" s="222"/>
      <c r="Q72" s="222"/>
      <c r="R72" s="223"/>
      <c r="S72" s="223"/>
    </row>
    <row r="73" spans="1:19" s="16" customFormat="1" ht="24.75" customHeight="1" x14ac:dyDescent="0.2">
      <c r="A73" s="662" t="s">
        <v>124</v>
      </c>
      <c r="B73" s="662"/>
      <c r="C73" s="662"/>
      <c r="D73" s="51">
        <f>+D60+D59</f>
        <v>579240.03707136237</v>
      </c>
      <c r="E73" s="51">
        <f t="shared" ref="E73:O73" si="17">+E60+E59</f>
        <v>579240.03707136237</v>
      </c>
      <c r="F73" s="51">
        <f t="shared" si="17"/>
        <v>0</v>
      </c>
      <c r="G73" s="51">
        <f t="shared" si="17"/>
        <v>0</v>
      </c>
      <c r="H73" s="51">
        <f t="shared" si="17"/>
        <v>550278</v>
      </c>
      <c r="I73" s="51">
        <f t="shared" si="17"/>
        <v>0</v>
      </c>
      <c r="J73" s="51">
        <f t="shared" si="17"/>
        <v>0</v>
      </c>
      <c r="K73" s="51">
        <f t="shared" si="17"/>
        <v>550278</v>
      </c>
      <c r="L73" s="52">
        <f t="shared" si="17"/>
        <v>457628</v>
      </c>
      <c r="M73" s="52">
        <f t="shared" si="17"/>
        <v>0</v>
      </c>
      <c r="N73" s="52">
        <f t="shared" si="17"/>
        <v>0</v>
      </c>
      <c r="O73" s="52">
        <f t="shared" si="17"/>
        <v>457628</v>
      </c>
      <c r="P73" s="222"/>
      <c r="Q73" s="222"/>
      <c r="R73" s="223"/>
      <c r="S73" s="223"/>
    </row>
    <row r="74" spans="1:19" s="16" customFormat="1" ht="25.5" customHeight="1" x14ac:dyDescent="0.2">
      <c r="A74" s="662" t="s">
        <v>125</v>
      </c>
      <c r="B74" s="662"/>
      <c r="C74" s="662"/>
      <c r="D74" s="51"/>
      <c r="E74" s="51"/>
      <c r="F74" s="51"/>
      <c r="G74" s="51"/>
      <c r="H74" s="51"/>
      <c r="I74" s="51"/>
      <c r="J74" s="51"/>
      <c r="K74" s="51"/>
      <c r="L74" s="72"/>
      <c r="M74" s="72"/>
      <c r="N74" s="72"/>
      <c r="O74" s="72"/>
      <c r="P74" s="222"/>
      <c r="Q74" s="222"/>
      <c r="R74" s="223"/>
      <c r="S74" s="223"/>
    </row>
    <row r="75" spans="1:19" s="16" customFormat="1" ht="13.5" customHeight="1" x14ac:dyDescent="0.2">
      <c r="A75" s="662" t="s">
        <v>126</v>
      </c>
      <c r="B75" s="662"/>
      <c r="C75" s="662"/>
      <c r="D75" s="51">
        <f>+D26+D20+D13</f>
        <v>44167.052826691383</v>
      </c>
      <c r="E75" s="51">
        <f t="shared" ref="E75:O75" si="18">+E26+E20+E13</f>
        <v>43587.812789620024</v>
      </c>
      <c r="F75" s="51">
        <f t="shared" si="18"/>
        <v>0</v>
      </c>
      <c r="G75" s="51">
        <f t="shared" si="18"/>
        <v>579.24003707136239</v>
      </c>
      <c r="H75" s="51">
        <f t="shared" si="18"/>
        <v>40033</v>
      </c>
      <c r="I75" s="51">
        <f t="shared" si="18"/>
        <v>39454</v>
      </c>
      <c r="J75" s="51">
        <f t="shared" si="18"/>
        <v>0</v>
      </c>
      <c r="K75" s="51">
        <f t="shared" si="18"/>
        <v>579</v>
      </c>
      <c r="L75" s="52">
        <f t="shared" si="18"/>
        <v>36098</v>
      </c>
      <c r="M75" s="52">
        <f t="shared" si="18"/>
        <v>36098</v>
      </c>
      <c r="N75" s="52">
        <f t="shared" si="18"/>
        <v>0</v>
      </c>
      <c r="O75" s="52">
        <f t="shared" si="18"/>
        <v>0</v>
      </c>
      <c r="P75" s="222"/>
      <c r="Q75" s="222"/>
      <c r="R75" s="223"/>
      <c r="S75" s="223"/>
    </row>
    <row r="76" spans="1:19" s="16" customFormat="1" x14ac:dyDescent="0.2">
      <c r="A76" s="662" t="s">
        <v>53</v>
      </c>
      <c r="B76" s="662"/>
      <c r="C76" s="662"/>
      <c r="D76" s="51"/>
      <c r="E76" s="51"/>
      <c r="F76" s="51"/>
      <c r="G76" s="51"/>
      <c r="H76" s="51"/>
      <c r="I76" s="51"/>
      <c r="J76" s="51"/>
      <c r="K76" s="51"/>
      <c r="L76" s="72"/>
      <c r="M76" s="72"/>
      <c r="N76" s="72"/>
      <c r="O76" s="72"/>
      <c r="P76" s="222"/>
      <c r="Q76" s="222"/>
      <c r="R76" s="223"/>
      <c r="S76" s="223"/>
    </row>
    <row r="77" spans="1:19" s="16" customFormat="1" ht="16.5" customHeight="1" x14ac:dyDescent="0.2">
      <c r="A77" s="663" t="s">
        <v>106</v>
      </c>
      <c r="B77" s="663"/>
      <c r="C77" s="663"/>
      <c r="D77" s="64">
        <f>SUM(D78:D83)</f>
        <v>331607.68072289159</v>
      </c>
      <c r="E77" s="64">
        <f t="shared" ref="E77:O77" si="19">SUM(E78:E83)</f>
        <v>331607.68072289159</v>
      </c>
      <c r="F77" s="64">
        <f t="shared" si="19"/>
        <v>0</v>
      </c>
      <c r="G77" s="64">
        <f t="shared" si="19"/>
        <v>0</v>
      </c>
      <c r="H77" s="64">
        <f t="shared" si="19"/>
        <v>349074.70528266917</v>
      </c>
      <c r="I77" s="64">
        <f t="shared" si="19"/>
        <v>308428.70528266917</v>
      </c>
      <c r="J77" s="64">
        <f t="shared" si="19"/>
        <v>0</v>
      </c>
      <c r="K77" s="64">
        <f t="shared" si="19"/>
        <v>40646</v>
      </c>
      <c r="L77" s="64">
        <f t="shared" si="19"/>
        <v>272483</v>
      </c>
      <c r="M77" s="64">
        <f t="shared" si="19"/>
        <v>249724</v>
      </c>
      <c r="N77" s="64">
        <f t="shared" si="19"/>
        <v>0</v>
      </c>
      <c r="O77" s="64">
        <f t="shared" si="19"/>
        <v>22759</v>
      </c>
      <c r="P77" s="222"/>
      <c r="Q77" s="222"/>
      <c r="R77" s="223"/>
      <c r="S77" s="223"/>
    </row>
    <row r="78" spans="1:19" x14ac:dyDescent="0.2">
      <c r="A78" s="664" t="s">
        <v>127</v>
      </c>
      <c r="B78" s="664"/>
      <c r="C78" s="664"/>
      <c r="D78" s="60">
        <f>+D54+D57+D63</f>
        <v>176446.65199258574</v>
      </c>
      <c r="E78" s="60">
        <f t="shared" ref="E78:O78" si="20">+E54+E57+E63</f>
        <v>176446.65199258574</v>
      </c>
      <c r="F78" s="60">
        <f t="shared" si="20"/>
        <v>0</v>
      </c>
      <c r="G78" s="60">
        <f t="shared" si="20"/>
        <v>0</v>
      </c>
      <c r="H78" s="60">
        <f t="shared" si="20"/>
        <v>212069.70528266914</v>
      </c>
      <c r="I78" s="60">
        <f t="shared" si="20"/>
        <v>212069.70528266914</v>
      </c>
      <c r="J78" s="60">
        <f t="shared" si="20"/>
        <v>0</v>
      </c>
      <c r="K78" s="60">
        <f t="shared" si="20"/>
        <v>0</v>
      </c>
      <c r="L78" s="52">
        <f t="shared" si="20"/>
        <v>166891</v>
      </c>
      <c r="M78" s="52">
        <f t="shared" si="20"/>
        <v>166891</v>
      </c>
      <c r="N78" s="52">
        <f t="shared" si="20"/>
        <v>0</v>
      </c>
      <c r="O78" s="52">
        <f t="shared" si="20"/>
        <v>0</v>
      </c>
      <c r="P78" s="222"/>
      <c r="Q78" s="222"/>
    </row>
    <row r="79" spans="1:19" x14ac:dyDescent="0.2">
      <c r="A79" s="664" t="s">
        <v>55</v>
      </c>
      <c r="B79" s="664"/>
      <c r="C79" s="664"/>
      <c r="D79" s="60">
        <f>+D14+D48</f>
        <v>71536.144578313251</v>
      </c>
      <c r="E79" s="60">
        <f t="shared" ref="E79:O79" si="21">+E14+E48</f>
        <v>71536.144578313251</v>
      </c>
      <c r="F79" s="60">
        <f t="shared" si="21"/>
        <v>0</v>
      </c>
      <c r="G79" s="60">
        <f t="shared" si="21"/>
        <v>0</v>
      </c>
      <c r="H79" s="60">
        <f t="shared" si="21"/>
        <v>75896</v>
      </c>
      <c r="I79" s="60">
        <f t="shared" si="21"/>
        <v>75896</v>
      </c>
      <c r="J79" s="60">
        <f t="shared" si="21"/>
        <v>0</v>
      </c>
      <c r="K79" s="60">
        <f t="shared" si="21"/>
        <v>0</v>
      </c>
      <c r="L79" s="52">
        <f t="shared" si="21"/>
        <v>75896</v>
      </c>
      <c r="M79" s="52">
        <f t="shared" si="21"/>
        <v>75896</v>
      </c>
      <c r="N79" s="52">
        <f t="shared" si="21"/>
        <v>0</v>
      </c>
      <c r="O79" s="52">
        <f t="shared" si="21"/>
        <v>0</v>
      </c>
      <c r="P79" s="222"/>
      <c r="Q79" s="222"/>
    </row>
    <row r="80" spans="1:19" x14ac:dyDescent="0.2">
      <c r="A80" s="664" t="s">
        <v>56</v>
      </c>
      <c r="B80" s="664"/>
      <c r="C80" s="664"/>
      <c r="D80" s="60">
        <f>+D53+D56+D58+D62+D64+D65</f>
        <v>83624.884151992577</v>
      </c>
      <c r="E80" s="60">
        <f t="shared" ref="E80:O80" si="22">+E53+E56+E58+E62+E64+E65</f>
        <v>83624.884151992577</v>
      </c>
      <c r="F80" s="60">
        <f t="shared" si="22"/>
        <v>0</v>
      </c>
      <c r="G80" s="60">
        <f t="shared" si="22"/>
        <v>0</v>
      </c>
      <c r="H80" s="60">
        <f t="shared" si="22"/>
        <v>61109</v>
      </c>
      <c r="I80" s="60">
        <f t="shared" si="22"/>
        <v>20463</v>
      </c>
      <c r="J80" s="60">
        <f t="shared" si="22"/>
        <v>0</v>
      </c>
      <c r="K80" s="60">
        <f t="shared" si="22"/>
        <v>40646</v>
      </c>
      <c r="L80" s="52">
        <f t="shared" si="22"/>
        <v>29696</v>
      </c>
      <c r="M80" s="52">
        <f t="shared" si="22"/>
        <v>6937</v>
      </c>
      <c r="N80" s="52">
        <f t="shared" si="22"/>
        <v>0</v>
      </c>
      <c r="O80" s="52">
        <f t="shared" si="22"/>
        <v>22759</v>
      </c>
      <c r="P80" s="222"/>
      <c r="Q80" s="222"/>
    </row>
    <row r="81" spans="1:17" x14ac:dyDescent="0.2">
      <c r="A81" s="545" t="s">
        <v>57</v>
      </c>
      <c r="B81" s="546"/>
      <c r="C81" s="547"/>
      <c r="D81" s="60"/>
      <c r="E81" s="60"/>
      <c r="F81" s="60"/>
      <c r="G81" s="60"/>
      <c r="H81" s="51"/>
      <c r="I81" s="51"/>
      <c r="J81" s="51"/>
      <c r="K81" s="51"/>
      <c r="L81" s="72"/>
      <c r="M81" s="72"/>
      <c r="N81" s="72"/>
      <c r="O81" s="72"/>
      <c r="P81" s="222"/>
      <c r="Q81" s="222"/>
    </row>
    <row r="82" spans="1:17" x14ac:dyDescent="0.2">
      <c r="A82" s="545" t="s">
        <v>128</v>
      </c>
      <c r="B82" s="546"/>
      <c r="C82" s="547"/>
      <c r="D82" s="60"/>
      <c r="E82" s="60"/>
      <c r="F82" s="60"/>
      <c r="G82" s="60"/>
      <c r="H82" s="51"/>
      <c r="I82" s="51"/>
      <c r="J82" s="51"/>
      <c r="K82" s="51"/>
      <c r="L82" s="72"/>
      <c r="M82" s="72"/>
      <c r="N82" s="72"/>
      <c r="O82" s="72"/>
      <c r="P82" s="222"/>
      <c r="Q82" s="222"/>
    </row>
    <row r="83" spans="1:17" x14ac:dyDescent="0.2">
      <c r="A83" s="542" t="s">
        <v>59</v>
      </c>
      <c r="B83" s="543"/>
      <c r="C83" s="544"/>
      <c r="D83" s="60"/>
      <c r="E83" s="60"/>
      <c r="F83" s="60"/>
      <c r="G83" s="60"/>
      <c r="H83" s="51"/>
      <c r="I83" s="51"/>
      <c r="J83" s="51"/>
      <c r="K83" s="51"/>
      <c r="L83" s="72"/>
      <c r="M83" s="72"/>
      <c r="N83" s="72"/>
      <c r="O83" s="72"/>
      <c r="P83" s="222"/>
      <c r="Q83" s="222"/>
    </row>
    <row r="84" spans="1:17" hidden="1" x14ac:dyDescent="0.2">
      <c r="D84" s="97">
        <f>+D77+D71-D69</f>
        <v>0</v>
      </c>
      <c r="E84" s="97">
        <f t="shared" ref="E84:O84" si="23">+E77+E71-E69</f>
        <v>0</v>
      </c>
      <c r="F84" s="97">
        <f t="shared" si="23"/>
        <v>0</v>
      </c>
      <c r="G84" s="97">
        <f t="shared" si="23"/>
        <v>0</v>
      </c>
      <c r="H84" s="97">
        <f t="shared" si="23"/>
        <v>0</v>
      </c>
      <c r="I84" s="97">
        <f t="shared" si="23"/>
        <v>0</v>
      </c>
      <c r="J84" s="97">
        <f t="shared" si="23"/>
        <v>0</v>
      </c>
      <c r="K84" s="97">
        <f t="shared" si="23"/>
        <v>0</v>
      </c>
      <c r="L84" s="97">
        <f t="shared" si="23"/>
        <v>0</v>
      </c>
      <c r="M84" s="97">
        <f t="shared" si="23"/>
        <v>0</v>
      </c>
      <c r="N84" s="97">
        <f t="shared" si="23"/>
        <v>0</v>
      </c>
      <c r="O84" s="97">
        <f t="shared" si="23"/>
        <v>0</v>
      </c>
      <c r="P84" s="222"/>
    </row>
    <row r="85" spans="1:17" hidden="1" x14ac:dyDescent="0.2">
      <c r="H85" s="16" t="s">
        <v>261</v>
      </c>
      <c r="P85" s="222"/>
    </row>
    <row r="86" spans="1:17" hidden="1" x14ac:dyDescent="0.2">
      <c r="P86" s="222"/>
    </row>
    <row r="87" spans="1:17" x14ac:dyDescent="0.2">
      <c r="A87" s="528" t="s">
        <v>766</v>
      </c>
      <c r="B87" s="528"/>
      <c r="C87" s="528"/>
      <c r="D87" s="528"/>
      <c r="E87" s="528"/>
      <c r="F87" s="528"/>
      <c r="G87" s="528"/>
      <c r="H87" s="528"/>
      <c r="I87" s="528"/>
      <c r="J87" s="528"/>
      <c r="K87" s="528"/>
      <c r="L87" s="528"/>
      <c r="M87" s="528"/>
      <c r="N87" s="528"/>
      <c r="O87" s="528"/>
    </row>
    <row r="88" spans="1:17" x14ac:dyDescent="0.2">
      <c r="A88" s="279" t="s">
        <v>765</v>
      </c>
      <c r="B88" s="279"/>
      <c r="C88" s="2"/>
      <c r="D88" s="280"/>
      <c r="E88" s="280"/>
      <c r="F88" s="280"/>
      <c r="G88" s="280"/>
      <c r="H88" s="280"/>
      <c r="I88" s="280"/>
      <c r="J88" s="280"/>
      <c r="K88" s="280"/>
      <c r="L88" s="280"/>
      <c r="M88" s="280"/>
      <c r="N88" s="280"/>
      <c r="O88" s="280"/>
    </row>
  </sheetData>
  <mergeCells count="97">
    <mergeCell ref="A87:O87"/>
    <mergeCell ref="A10:O10"/>
    <mergeCell ref="A11:O11"/>
    <mergeCell ref="P4:R4"/>
    <mergeCell ref="S4:S8"/>
    <mergeCell ref="P5:P8"/>
    <mergeCell ref="Q5:Q8"/>
    <mergeCell ref="R5:R8"/>
    <mergeCell ref="C4:C8"/>
    <mergeCell ref="D4:G4"/>
    <mergeCell ref="H4:K4"/>
    <mergeCell ref="A56:A57"/>
    <mergeCell ref="B56:B57"/>
    <mergeCell ref="Q1:S1"/>
    <mergeCell ref="A2:S2"/>
    <mergeCell ref="B4:B8"/>
    <mergeCell ref="A4:A8"/>
    <mergeCell ref="A3:O3"/>
    <mergeCell ref="P56:P57"/>
    <mergeCell ref="Q56:Q57"/>
    <mergeCell ref="E7:E8"/>
    <mergeCell ref="L4:O4"/>
    <mergeCell ref="A23:O23"/>
    <mergeCell ref="A19:A20"/>
    <mergeCell ref="B19:B20"/>
    <mergeCell ref="A17:O17"/>
    <mergeCell ref="A18:O18"/>
    <mergeCell ref="D5:D8"/>
    <mergeCell ref="E5:G5"/>
    <mergeCell ref="A12:A13"/>
    <mergeCell ref="M5:O5"/>
    <mergeCell ref="F7:F8"/>
    <mergeCell ref="O6:O8"/>
    <mergeCell ref="G6:G8"/>
    <mergeCell ref="N7:N8"/>
    <mergeCell ref="H5:H8"/>
    <mergeCell ref="I5:K5"/>
    <mergeCell ref="I6:J6"/>
    <mergeCell ref="K6:K8"/>
    <mergeCell ref="M6:N6"/>
    <mergeCell ref="A24:O24"/>
    <mergeCell ref="A29:O29"/>
    <mergeCell ref="A38:O38"/>
    <mergeCell ref="I7:I8"/>
    <mergeCell ref="J7:J8"/>
    <mergeCell ref="E6:F6"/>
    <mergeCell ref="A9:C9"/>
    <mergeCell ref="B12:B13"/>
    <mergeCell ref="M7:M8"/>
    <mergeCell ref="L5:L8"/>
    <mergeCell ref="A39:O39"/>
    <mergeCell ref="A69:C69"/>
    <mergeCell ref="A25:A26"/>
    <mergeCell ref="B25:B26"/>
    <mergeCell ref="A51:O51"/>
    <mergeCell ref="A52:O52"/>
    <mergeCell ref="A46:O46"/>
    <mergeCell ref="A62:A63"/>
    <mergeCell ref="B62:B63"/>
    <mergeCell ref="A45:O45"/>
    <mergeCell ref="A71:C71"/>
    <mergeCell ref="A72:C72"/>
    <mergeCell ref="A73:C73"/>
    <mergeCell ref="A80:C80"/>
    <mergeCell ref="A74:C74"/>
    <mergeCell ref="A75:C75"/>
    <mergeCell ref="A83:C83"/>
    <mergeCell ref="A76:C76"/>
    <mergeCell ref="A77:C77"/>
    <mergeCell ref="A78:C78"/>
    <mergeCell ref="A79:C79"/>
    <mergeCell ref="A81:C81"/>
    <mergeCell ref="A82:C82"/>
    <mergeCell ref="B53:B55"/>
    <mergeCell ref="A53:A55"/>
    <mergeCell ref="B60:B61"/>
    <mergeCell ref="A60:A61"/>
    <mergeCell ref="S12:S13"/>
    <mergeCell ref="S19:S20"/>
    <mergeCell ref="P25:P26"/>
    <mergeCell ref="Q25:Q26"/>
    <mergeCell ref="R25:R26"/>
    <mergeCell ref="S25:S27"/>
    <mergeCell ref="R56:R57"/>
    <mergeCell ref="S56:S57"/>
    <mergeCell ref="P53:P55"/>
    <mergeCell ref="Q53:Q55"/>
    <mergeCell ref="R53:R55"/>
    <mergeCell ref="S53:S55"/>
    <mergeCell ref="P60:P61"/>
    <mergeCell ref="Q60:Q61"/>
    <mergeCell ref="R60:R61"/>
    <mergeCell ref="S60:S61"/>
    <mergeCell ref="P62:P63"/>
    <mergeCell ref="Q62:Q63"/>
    <mergeCell ref="R62:R63"/>
    <mergeCell ref="S62:S63"/>
  </mergeCells>
  <phoneticPr fontId="11" type="noConversion"/>
  <pageMargins left="0.39370078740157483" right="0.39370078740157483" top="0.78740157480314965" bottom="0.39370078740157483" header="0" footer="0"/>
  <pageSetup paperSize="9" scale="74"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3"/>
  <sheetViews>
    <sheetView zoomScale="130" zoomScaleNormal="130" workbookViewId="0">
      <selection activeCell="A47" sqref="A47:O47"/>
    </sheetView>
  </sheetViews>
  <sheetFormatPr defaultRowHeight="12.75" x14ac:dyDescent="0.2"/>
  <cols>
    <col min="1" max="1" width="3.85546875" style="2" customWidth="1"/>
    <col min="2" max="2" width="29.140625" style="2" customWidth="1"/>
    <col min="3" max="3" width="5" style="2" customWidth="1"/>
    <col min="4" max="4" width="7.7109375" style="2" customWidth="1"/>
    <col min="5" max="5" width="7.5703125" style="2" customWidth="1"/>
    <col min="6" max="6" width="4.42578125" style="2" customWidth="1"/>
    <col min="7" max="7" width="5.28515625" style="2" customWidth="1"/>
    <col min="8" max="8" width="8.85546875" style="2" customWidth="1"/>
    <col min="9" max="9" width="7.28515625" style="2" customWidth="1"/>
    <col min="10" max="10" width="5" style="2" customWidth="1"/>
    <col min="11" max="11" width="8.140625" style="2" customWidth="1"/>
    <col min="12" max="12" width="7.5703125" style="2" customWidth="1"/>
    <col min="13" max="13" width="8" style="2" customWidth="1"/>
    <col min="14" max="14" width="7" style="2" customWidth="1"/>
    <col min="15" max="15" width="7.85546875" style="2" customWidth="1"/>
    <col min="16" max="16" width="19.28515625" style="2" customWidth="1"/>
    <col min="17" max="17" width="4.7109375" style="234" customWidth="1"/>
    <col min="18" max="18" width="4.85546875" style="234" customWidth="1"/>
    <col min="19" max="19" width="24.7109375" style="131" customWidth="1"/>
  </cols>
  <sheetData>
    <row r="1" spans="1:20" s="15" customFormat="1" ht="46.5" customHeight="1" x14ac:dyDescent="0.2">
      <c r="A1" s="9"/>
      <c r="B1" s="9"/>
      <c r="C1" s="2"/>
      <c r="D1" s="9"/>
      <c r="E1" s="9"/>
      <c r="F1" s="9"/>
      <c r="G1" s="9"/>
      <c r="H1" s="9"/>
      <c r="I1" s="9"/>
      <c r="J1" s="9"/>
      <c r="K1" s="9"/>
      <c r="L1" s="130"/>
      <c r="M1" s="130"/>
      <c r="N1" s="130"/>
      <c r="O1" s="130"/>
      <c r="P1" s="131"/>
      <c r="Q1" s="531" t="s">
        <v>434</v>
      </c>
      <c r="R1" s="531"/>
      <c r="S1" s="531"/>
    </row>
    <row r="2" spans="1:20" s="15" customFormat="1" ht="33" customHeight="1" x14ac:dyDescent="0.25">
      <c r="A2" s="649" t="s">
        <v>850</v>
      </c>
      <c r="B2" s="649"/>
      <c r="C2" s="649"/>
      <c r="D2" s="649"/>
      <c r="E2" s="649"/>
      <c r="F2" s="649"/>
      <c r="G2" s="649"/>
      <c r="H2" s="649"/>
      <c r="I2" s="649"/>
      <c r="J2" s="649"/>
      <c r="K2" s="649"/>
      <c r="L2" s="649"/>
      <c r="M2" s="649"/>
      <c r="N2" s="649"/>
      <c r="O2" s="649"/>
      <c r="P2" s="649"/>
      <c r="Q2" s="649"/>
      <c r="R2" s="649"/>
      <c r="S2" s="649"/>
    </row>
    <row r="3" spans="1:20" s="17" customFormat="1" ht="14.25" customHeight="1" x14ac:dyDescent="0.2">
      <c r="A3" s="560"/>
      <c r="B3" s="560"/>
      <c r="C3" s="560"/>
      <c r="D3" s="560"/>
      <c r="E3" s="560"/>
      <c r="F3" s="560"/>
      <c r="G3" s="560"/>
      <c r="H3" s="560"/>
      <c r="I3" s="560"/>
      <c r="J3" s="560"/>
      <c r="K3" s="560"/>
      <c r="L3" s="560"/>
      <c r="M3" s="560"/>
      <c r="N3" s="560"/>
      <c r="O3" s="560"/>
      <c r="P3" s="2"/>
      <c r="Q3" s="234"/>
      <c r="R3" s="234"/>
      <c r="S3" s="131"/>
    </row>
    <row r="4" spans="1:20" x14ac:dyDescent="0.2">
      <c r="A4" s="15"/>
      <c r="B4" s="15"/>
      <c r="C4" s="15"/>
      <c r="D4" s="15"/>
      <c r="E4" s="15"/>
      <c r="F4" s="15"/>
      <c r="G4" s="15"/>
      <c r="H4" s="15"/>
      <c r="I4" s="15"/>
      <c r="J4" s="15"/>
      <c r="K4" s="15"/>
      <c r="L4" s="16"/>
      <c r="M4" s="16"/>
      <c r="N4" s="533"/>
      <c r="O4" s="533"/>
    </row>
    <row r="5" spans="1:20" ht="31.5" customHeight="1" x14ac:dyDescent="0.2">
      <c r="A5" s="512" t="s">
        <v>168</v>
      </c>
      <c r="B5" s="513" t="s">
        <v>166</v>
      </c>
      <c r="C5" s="514" t="s">
        <v>167</v>
      </c>
      <c r="D5" s="504" t="s">
        <v>768</v>
      </c>
      <c r="E5" s="504"/>
      <c r="F5" s="504"/>
      <c r="G5" s="504"/>
      <c r="H5" s="534" t="s">
        <v>769</v>
      </c>
      <c r="I5" s="535"/>
      <c r="J5" s="535"/>
      <c r="K5" s="536"/>
      <c r="L5" s="504" t="s">
        <v>770</v>
      </c>
      <c r="M5" s="504"/>
      <c r="N5" s="504"/>
      <c r="O5" s="504"/>
      <c r="P5" s="615" t="s">
        <v>427</v>
      </c>
      <c r="Q5" s="615"/>
      <c r="R5" s="615"/>
      <c r="S5" s="516" t="s">
        <v>428</v>
      </c>
    </row>
    <row r="6" spans="1:20" ht="12.75" customHeight="1" x14ac:dyDescent="0.2">
      <c r="A6" s="512"/>
      <c r="B6" s="513"/>
      <c r="C6" s="514"/>
      <c r="D6" s="505" t="s">
        <v>112</v>
      </c>
      <c r="E6" s="504" t="s">
        <v>113</v>
      </c>
      <c r="F6" s="504"/>
      <c r="G6" s="504"/>
      <c r="H6" s="505" t="s">
        <v>112</v>
      </c>
      <c r="I6" s="506" t="s">
        <v>113</v>
      </c>
      <c r="J6" s="507"/>
      <c r="K6" s="508"/>
      <c r="L6" s="505" t="s">
        <v>112</v>
      </c>
      <c r="M6" s="506" t="s">
        <v>113</v>
      </c>
      <c r="N6" s="507"/>
      <c r="O6" s="508"/>
      <c r="P6" s="616" t="s">
        <v>429</v>
      </c>
      <c r="Q6" s="675" t="s">
        <v>430</v>
      </c>
      <c r="R6" s="678" t="s">
        <v>431</v>
      </c>
      <c r="S6" s="517"/>
    </row>
    <row r="7" spans="1:20" ht="12.75" customHeight="1" x14ac:dyDescent="0.2">
      <c r="A7" s="512"/>
      <c r="B7" s="513"/>
      <c r="C7" s="514"/>
      <c r="D7" s="505"/>
      <c r="E7" s="504" t="s">
        <v>114</v>
      </c>
      <c r="F7" s="504"/>
      <c r="G7" s="505" t="s">
        <v>243</v>
      </c>
      <c r="H7" s="505"/>
      <c r="I7" s="504" t="s">
        <v>114</v>
      </c>
      <c r="J7" s="504"/>
      <c r="K7" s="505" t="s">
        <v>243</v>
      </c>
      <c r="L7" s="505"/>
      <c r="M7" s="504" t="s">
        <v>114</v>
      </c>
      <c r="N7" s="504"/>
      <c r="O7" s="505" t="s">
        <v>243</v>
      </c>
      <c r="P7" s="617"/>
      <c r="Q7" s="676"/>
      <c r="R7" s="679"/>
      <c r="S7" s="517"/>
    </row>
    <row r="8" spans="1:20" ht="27.75" customHeight="1" x14ac:dyDescent="0.2">
      <c r="A8" s="512"/>
      <c r="B8" s="513"/>
      <c r="C8" s="514"/>
      <c r="D8" s="505"/>
      <c r="E8" s="505" t="s">
        <v>163</v>
      </c>
      <c r="F8" s="505" t="s">
        <v>115</v>
      </c>
      <c r="G8" s="505"/>
      <c r="H8" s="505"/>
      <c r="I8" s="505" t="s">
        <v>163</v>
      </c>
      <c r="J8" s="505" t="s">
        <v>115</v>
      </c>
      <c r="K8" s="505"/>
      <c r="L8" s="505"/>
      <c r="M8" s="505" t="s">
        <v>163</v>
      </c>
      <c r="N8" s="505" t="s">
        <v>115</v>
      </c>
      <c r="O8" s="505"/>
      <c r="P8" s="617"/>
      <c r="Q8" s="676"/>
      <c r="R8" s="679"/>
      <c r="S8" s="517"/>
    </row>
    <row r="9" spans="1:20" ht="36.75" customHeight="1" x14ac:dyDescent="0.2">
      <c r="A9" s="512"/>
      <c r="B9" s="513"/>
      <c r="C9" s="514"/>
      <c r="D9" s="505"/>
      <c r="E9" s="505"/>
      <c r="F9" s="505"/>
      <c r="G9" s="505"/>
      <c r="H9" s="505"/>
      <c r="I9" s="505"/>
      <c r="J9" s="505"/>
      <c r="K9" s="505"/>
      <c r="L9" s="505"/>
      <c r="M9" s="505"/>
      <c r="N9" s="505"/>
      <c r="O9" s="505"/>
      <c r="P9" s="618"/>
      <c r="Q9" s="677"/>
      <c r="R9" s="680"/>
      <c r="S9" s="518"/>
    </row>
    <row r="10" spans="1:20" ht="30.75" customHeight="1" x14ac:dyDescent="0.2">
      <c r="A10" s="673" t="s">
        <v>45</v>
      </c>
      <c r="B10" s="673"/>
      <c r="C10" s="673"/>
      <c r="D10" s="331">
        <f>+D22+D45</f>
        <v>496350.78776645043</v>
      </c>
      <c r="E10" s="331">
        <f t="shared" ref="E10:O10" si="0">+E22+E45</f>
        <v>496350.78776645043</v>
      </c>
      <c r="F10" s="331">
        <f t="shared" si="0"/>
        <v>0</v>
      </c>
      <c r="G10" s="331">
        <f t="shared" si="0"/>
        <v>0</v>
      </c>
      <c r="H10" s="331">
        <f t="shared" si="0"/>
        <v>494597.64133456908</v>
      </c>
      <c r="I10" s="331">
        <f t="shared" si="0"/>
        <v>182739.64133456905</v>
      </c>
      <c r="J10" s="331">
        <f t="shared" si="0"/>
        <v>0</v>
      </c>
      <c r="K10" s="331">
        <f t="shared" si="0"/>
        <v>311858</v>
      </c>
      <c r="L10" s="331">
        <f t="shared" si="0"/>
        <v>338458</v>
      </c>
      <c r="M10" s="331">
        <f t="shared" si="0"/>
        <v>189377</v>
      </c>
      <c r="N10" s="331">
        <f t="shared" si="0"/>
        <v>0</v>
      </c>
      <c r="O10" s="331">
        <f t="shared" si="0"/>
        <v>149081</v>
      </c>
      <c r="P10" s="332"/>
      <c r="Q10" s="332"/>
      <c r="R10" s="333"/>
      <c r="S10" s="333"/>
    </row>
    <row r="11" spans="1:20" s="23" customFormat="1" x14ac:dyDescent="0.2">
      <c r="A11" s="537" t="s">
        <v>346</v>
      </c>
      <c r="B11" s="538"/>
      <c r="C11" s="538"/>
      <c r="D11" s="538"/>
      <c r="E11" s="538"/>
      <c r="F11" s="538"/>
      <c r="G11" s="538"/>
      <c r="H11" s="538"/>
      <c r="I11" s="538"/>
      <c r="J11" s="538"/>
      <c r="K11" s="538"/>
      <c r="L11" s="538"/>
      <c r="M11" s="538"/>
      <c r="N11" s="538"/>
      <c r="O11" s="539"/>
      <c r="P11" s="213"/>
      <c r="Q11" s="213"/>
      <c r="R11" s="392"/>
      <c r="S11" s="392"/>
    </row>
    <row r="12" spans="1:20" s="23" customFormat="1" x14ac:dyDescent="0.2">
      <c r="A12" s="537" t="s">
        <v>347</v>
      </c>
      <c r="B12" s="538"/>
      <c r="C12" s="538"/>
      <c r="D12" s="538"/>
      <c r="E12" s="538"/>
      <c r="F12" s="538"/>
      <c r="G12" s="538"/>
      <c r="H12" s="538"/>
      <c r="I12" s="538"/>
      <c r="J12" s="538"/>
      <c r="K12" s="538"/>
      <c r="L12" s="538"/>
      <c r="M12" s="538"/>
      <c r="N12" s="538"/>
      <c r="O12" s="539"/>
      <c r="P12" s="63"/>
      <c r="Q12" s="213"/>
      <c r="R12" s="392"/>
      <c r="S12" s="14"/>
    </row>
    <row r="13" spans="1:20" s="23" customFormat="1" ht="68.25" customHeight="1" x14ac:dyDescent="0.2">
      <c r="A13" s="26" t="s">
        <v>142</v>
      </c>
      <c r="B13" s="26" t="s">
        <v>15</v>
      </c>
      <c r="C13" s="1" t="s">
        <v>169</v>
      </c>
      <c r="D13" s="60">
        <v>17377.201112140872</v>
      </c>
      <c r="E13" s="55">
        <v>17377.201112140872</v>
      </c>
      <c r="F13" s="55">
        <v>0</v>
      </c>
      <c r="G13" s="55">
        <v>0</v>
      </c>
      <c r="H13" s="67">
        <v>17377.201112140872</v>
      </c>
      <c r="I13" s="67">
        <v>17377.201112140872</v>
      </c>
      <c r="J13" s="67">
        <v>0</v>
      </c>
      <c r="K13" s="67">
        <v>0</v>
      </c>
      <c r="L13" s="71">
        <v>16537</v>
      </c>
      <c r="M13" s="71">
        <v>16537</v>
      </c>
      <c r="N13" s="71">
        <v>0</v>
      </c>
      <c r="O13" s="71">
        <v>0</v>
      </c>
      <c r="P13" s="442" t="s">
        <v>832</v>
      </c>
      <c r="Q13" s="684">
        <v>20</v>
      </c>
      <c r="R13" s="684">
        <v>20</v>
      </c>
      <c r="S13" s="442" t="s">
        <v>778</v>
      </c>
      <c r="T13" s="290"/>
    </row>
    <row r="14" spans="1:20" s="23" customFormat="1" ht="63.75" customHeight="1" x14ac:dyDescent="0.2">
      <c r="A14" s="26"/>
      <c r="B14" s="26"/>
      <c r="C14" s="1" t="s">
        <v>87</v>
      </c>
      <c r="D14" s="60">
        <v>3475.4402224281744</v>
      </c>
      <c r="E14" s="55">
        <v>3475.4402224281744</v>
      </c>
      <c r="F14" s="55">
        <v>0</v>
      </c>
      <c r="G14" s="55">
        <v>0</v>
      </c>
      <c r="H14" s="60">
        <v>3475.4402224281744</v>
      </c>
      <c r="I14" s="55">
        <v>3475.4402224281744</v>
      </c>
      <c r="J14" s="55">
        <v>0</v>
      </c>
      <c r="K14" s="55">
        <v>0</v>
      </c>
      <c r="L14" s="62">
        <v>7923</v>
      </c>
      <c r="M14" s="62">
        <v>7923</v>
      </c>
      <c r="N14" s="62">
        <v>0</v>
      </c>
      <c r="O14" s="62">
        <v>0</v>
      </c>
      <c r="P14" s="444"/>
      <c r="Q14" s="685"/>
      <c r="R14" s="685"/>
      <c r="S14" s="444"/>
    </row>
    <row r="15" spans="1:20" s="23" customFormat="1" ht="16.5" customHeight="1" x14ac:dyDescent="0.2">
      <c r="A15" s="26"/>
      <c r="B15" s="21" t="s">
        <v>163</v>
      </c>
      <c r="C15" s="1"/>
      <c r="D15" s="98">
        <f>SUM(D13:D14)</f>
        <v>20852.641334569045</v>
      </c>
      <c r="E15" s="98">
        <f t="shared" ref="E15:O15" si="1">SUM(E13:E14)</f>
        <v>20852.641334569045</v>
      </c>
      <c r="F15" s="98">
        <f t="shared" si="1"/>
        <v>0</v>
      </c>
      <c r="G15" s="98">
        <f t="shared" si="1"/>
        <v>0</v>
      </c>
      <c r="H15" s="98">
        <f t="shared" si="1"/>
        <v>20852.641334569045</v>
      </c>
      <c r="I15" s="98">
        <f t="shared" si="1"/>
        <v>20852.641334569045</v>
      </c>
      <c r="J15" s="98">
        <f t="shared" si="1"/>
        <v>0</v>
      </c>
      <c r="K15" s="98">
        <f t="shared" si="1"/>
        <v>0</v>
      </c>
      <c r="L15" s="283">
        <f t="shared" si="1"/>
        <v>24460</v>
      </c>
      <c r="M15" s="283">
        <f t="shared" si="1"/>
        <v>24460</v>
      </c>
      <c r="N15" s="283">
        <f t="shared" si="1"/>
        <v>0</v>
      </c>
      <c r="O15" s="283">
        <f t="shared" si="1"/>
        <v>0</v>
      </c>
      <c r="P15" s="63"/>
      <c r="Q15" s="213"/>
      <c r="R15" s="392"/>
      <c r="S15" s="14"/>
    </row>
    <row r="16" spans="1:20" s="23" customFormat="1" ht="12.75" customHeight="1" x14ac:dyDescent="0.2">
      <c r="A16" s="537" t="s">
        <v>244</v>
      </c>
      <c r="B16" s="538"/>
      <c r="C16" s="538"/>
      <c r="D16" s="538"/>
      <c r="E16" s="538"/>
      <c r="F16" s="538"/>
      <c r="G16" s="538"/>
      <c r="H16" s="538"/>
      <c r="I16" s="538"/>
      <c r="J16" s="538"/>
      <c r="K16" s="538"/>
      <c r="L16" s="538"/>
      <c r="M16" s="538"/>
      <c r="N16" s="538"/>
      <c r="O16" s="539"/>
      <c r="P16" s="63"/>
      <c r="Q16" s="213"/>
      <c r="R16" s="392"/>
      <c r="S16" s="14"/>
    </row>
    <row r="17" spans="1:19" s="23" customFormat="1" ht="79.5" customHeight="1" x14ac:dyDescent="0.2">
      <c r="A17" s="26" t="s">
        <v>142</v>
      </c>
      <c r="B17" s="30" t="s">
        <v>207</v>
      </c>
      <c r="C17" s="1" t="s">
        <v>169</v>
      </c>
      <c r="D17" s="55">
        <v>1448.1000926784061</v>
      </c>
      <c r="E17" s="55">
        <v>1448.1000926784061</v>
      </c>
      <c r="F17" s="55">
        <v>0</v>
      </c>
      <c r="G17" s="55">
        <v>0</v>
      </c>
      <c r="H17" s="67">
        <v>1448</v>
      </c>
      <c r="I17" s="67">
        <v>1448</v>
      </c>
      <c r="J17" s="67">
        <v>0</v>
      </c>
      <c r="K17" s="67">
        <v>0</v>
      </c>
      <c r="L17" s="62">
        <v>840</v>
      </c>
      <c r="M17" s="62">
        <v>840</v>
      </c>
      <c r="N17" s="62">
        <v>0</v>
      </c>
      <c r="O17" s="62">
        <v>0</v>
      </c>
      <c r="P17" s="396" t="s">
        <v>833</v>
      </c>
      <c r="Q17" s="392">
        <v>1</v>
      </c>
      <c r="R17" s="392">
        <v>2</v>
      </c>
      <c r="S17" s="14" t="s">
        <v>779</v>
      </c>
    </row>
    <row r="18" spans="1:19" s="23" customFormat="1" ht="126.75" customHeight="1" x14ac:dyDescent="0.2">
      <c r="A18" s="26" t="s">
        <v>143</v>
      </c>
      <c r="B18" s="25" t="s">
        <v>16</v>
      </c>
      <c r="C18" s="1" t="s">
        <v>81</v>
      </c>
      <c r="D18" s="55">
        <v>2896.2001853568122</v>
      </c>
      <c r="E18" s="55">
        <v>2896.2001853568122</v>
      </c>
      <c r="F18" s="55">
        <v>0</v>
      </c>
      <c r="G18" s="55">
        <v>0</v>
      </c>
      <c r="H18" s="55">
        <v>2896</v>
      </c>
      <c r="I18" s="55">
        <v>2896</v>
      </c>
      <c r="J18" s="55">
        <v>0</v>
      </c>
      <c r="K18" s="55">
        <v>0</v>
      </c>
      <c r="L18" s="62">
        <v>2896</v>
      </c>
      <c r="M18" s="62">
        <v>2896</v>
      </c>
      <c r="N18" s="62">
        <v>0</v>
      </c>
      <c r="O18" s="62">
        <v>0</v>
      </c>
      <c r="P18" s="14" t="s">
        <v>603</v>
      </c>
      <c r="Q18" s="392">
        <v>3</v>
      </c>
      <c r="R18" s="392">
        <v>1</v>
      </c>
      <c r="S18" s="14" t="s">
        <v>605</v>
      </c>
    </row>
    <row r="19" spans="1:19" s="23" customFormat="1" ht="45" customHeight="1" x14ac:dyDescent="0.2">
      <c r="A19" s="509" t="s">
        <v>145</v>
      </c>
      <c r="B19" s="454" t="s">
        <v>266</v>
      </c>
      <c r="C19" s="14" t="s">
        <v>169</v>
      </c>
      <c r="D19" s="67">
        <v>2896.2001853568122</v>
      </c>
      <c r="E19" s="67">
        <v>2896.2001853568122</v>
      </c>
      <c r="F19" s="55">
        <v>0</v>
      </c>
      <c r="G19" s="55">
        <v>0</v>
      </c>
      <c r="H19" s="67">
        <v>2896</v>
      </c>
      <c r="I19" s="67">
        <v>0</v>
      </c>
      <c r="J19" s="67">
        <v>0</v>
      </c>
      <c r="K19" s="67">
        <v>2896</v>
      </c>
      <c r="L19" s="62">
        <v>0</v>
      </c>
      <c r="M19" s="62">
        <v>0</v>
      </c>
      <c r="N19" s="62">
        <v>0</v>
      </c>
      <c r="O19" s="62">
        <v>0</v>
      </c>
      <c r="P19" s="681" t="s">
        <v>604</v>
      </c>
      <c r="Q19" s="457">
        <v>1</v>
      </c>
      <c r="R19" s="482">
        <v>0</v>
      </c>
      <c r="S19" s="682" t="s">
        <v>862</v>
      </c>
    </row>
    <row r="20" spans="1:19" s="23" customFormat="1" ht="38.25" customHeight="1" x14ac:dyDescent="0.2">
      <c r="A20" s="509"/>
      <c r="B20" s="454"/>
      <c r="C20" s="14" t="s">
        <v>82</v>
      </c>
      <c r="D20" s="67">
        <v>43443.002780352181</v>
      </c>
      <c r="E20" s="67">
        <v>43443.002780352181</v>
      </c>
      <c r="F20" s="55">
        <v>0</v>
      </c>
      <c r="G20" s="55">
        <v>0</v>
      </c>
      <c r="H20" s="67">
        <v>43443</v>
      </c>
      <c r="I20" s="67">
        <v>43443</v>
      </c>
      <c r="J20" s="67">
        <v>0</v>
      </c>
      <c r="K20" s="67">
        <v>0</v>
      </c>
      <c r="L20" s="62">
        <v>28962</v>
      </c>
      <c r="M20" s="62">
        <v>28962</v>
      </c>
      <c r="N20" s="62">
        <v>0</v>
      </c>
      <c r="O20" s="62">
        <v>0</v>
      </c>
      <c r="P20" s="681"/>
      <c r="Q20" s="457"/>
      <c r="R20" s="601"/>
      <c r="S20" s="683"/>
    </row>
    <row r="21" spans="1:19" x14ac:dyDescent="0.2">
      <c r="A21" s="26"/>
      <c r="B21" s="21" t="s">
        <v>163</v>
      </c>
      <c r="C21" s="330"/>
      <c r="D21" s="69">
        <f t="shared" ref="D21:O21" si="2">SUM(D17:D20)</f>
        <v>50683.503243744213</v>
      </c>
      <c r="E21" s="69">
        <f t="shared" si="2"/>
        <v>50683.503243744213</v>
      </c>
      <c r="F21" s="69">
        <f t="shared" si="2"/>
        <v>0</v>
      </c>
      <c r="G21" s="69">
        <f t="shared" si="2"/>
        <v>0</v>
      </c>
      <c r="H21" s="69">
        <f t="shared" si="2"/>
        <v>50683</v>
      </c>
      <c r="I21" s="69">
        <f t="shared" si="2"/>
        <v>47787</v>
      </c>
      <c r="J21" s="69">
        <f t="shared" si="2"/>
        <v>0</v>
      </c>
      <c r="K21" s="69">
        <f t="shared" si="2"/>
        <v>2896</v>
      </c>
      <c r="L21" s="283">
        <f t="shared" si="2"/>
        <v>32698</v>
      </c>
      <c r="M21" s="283">
        <f t="shared" si="2"/>
        <v>32698</v>
      </c>
      <c r="N21" s="283">
        <f t="shared" si="2"/>
        <v>0</v>
      </c>
      <c r="O21" s="283">
        <f t="shared" si="2"/>
        <v>0</v>
      </c>
      <c r="P21" s="63"/>
      <c r="Q21" s="213"/>
      <c r="R21" s="203"/>
      <c r="S21" s="1"/>
    </row>
    <row r="22" spans="1:19" x14ac:dyDescent="0.2">
      <c r="A22" s="26"/>
      <c r="B22" s="34" t="s">
        <v>157</v>
      </c>
      <c r="C22" s="330"/>
      <c r="D22" s="69">
        <f>+D21+D15</f>
        <v>71536.144578313251</v>
      </c>
      <c r="E22" s="69">
        <f t="shared" ref="E22:O22" si="3">+E21+E15</f>
        <v>71536.144578313251</v>
      </c>
      <c r="F22" s="69">
        <f t="shared" si="3"/>
        <v>0</v>
      </c>
      <c r="G22" s="69">
        <f t="shared" si="3"/>
        <v>0</v>
      </c>
      <c r="H22" s="69">
        <f t="shared" si="3"/>
        <v>71535.641334569053</v>
      </c>
      <c r="I22" s="69">
        <f t="shared" si="3"/>
        <v>68639.641334569053</v>
      </c>
      <c r="J22" s="69">
        <f t="shared" si="3"/>
        <v>0</v>
      </c>
      <c r="K22" s="69">
        <f t="shared" si="3"/>
        <v>2896</v>
      </c>
      <c r="L22" s="283">
        <f t="shared" si="3"/>
        <v>57158</v>
      </c>
      <c r="M22" s="283">
        <f t="shared" si="3"/>
        <v>57158</v>
      </c>
      <c r="N22" s="283">
        <f t="shared" si="3"/>
        <v>0</v>
      </c>
      <c r="O22" s="283">
        <f t="shared" si="3"/>
        <v>0</v>
      </c>
      <c r="P22" s="63"/>
      <c r="Q22" s="213"/>
      <c r="R22" s="203"/>
      <c r="S22" s="1"/>
    </row>
    <row r="23" spans="1:19" ht="12.75" customHeight="1" x14ac:dyDescent="0.2">
      <c r="A23" s="537" t="s">
        <v>348</v>
      </c>
      <c r="B23" s="538"/>
      <c r="C23" s="538"/>
      <c r="D23" s="538"/>
      <c r="E23" s="538"/>
      <c r="F23" s="538"/>
      <c r="G23" s="538"/>
      <c r="H23" s="538"/>
      <c r="I23" s="538"/>
      <c r="J23" s="538"/>
      <c r="K23" s="538"/>
      <c r="L23" s="538"/>
      <c r="M23" s="538"/>
      <c r="N23" s="538"/>
      <c r="O23" s="539"/>
      <c r="P23" s="63"/>
      <c r="Q23" s="213"/>
      <c r="R23" s="203"/>
      <c r="S23" s="1"/>
    </row>
    <row r="24" spans="1:19" ht="12.75" customHeight="1" x14ac:dyDescent="0.2">
      <c r="A24" s="496" t="s">
        <v>349</v>
      </c>
      <c r="B24" s="497"/>
      <c r="C24" s="497"/>
      <c r="D24" s="497"/>
      <c r="E24" s="497"/>
      <c r="F24" s="497"/>
      <c r="G24" s="497"/>
      <c r="H24" s="497"/>
      <c r="I24" s="497"/>
      <c r="J24" s="497"/>
      <c r="K24" s="497"/>
      <c r="L24" s="497"/>
      <c r="M24" s="497"/>
      <c r="N24" s="497"/>
      <c r="O24" s="498"/>
      <c r="P24" s="63"/>
      <c r="Q24" s="213"/>
      <c r="R24" s="203"/>
      <c r="S24" s="1"/>
    </row>
    <row r="25" spans="1:19" ht="166.5" customHeight="1" x14ac:dyDescent="0.2">
      <c r="A25" s="26" t="s">
        <v>142</v>
      </c>
      <c r="B25" s="386" t="s">
        <v>860</v>
      </c>
      <c r="C25" s="78" t="s">
        <v>169</v>
      </c>
      <c r="D25" s="67">
        <v>5792.4003707136244</v>
      </c>
      <c r="E25" s="67">
        <v>5792.4003707136244</v>
      </c>
      <c r="F25" s="55">
        <v>0</v>
      </c>
      <c r="G25" s="55">
        <v>0</v>
      </c>
      <c r="H25" s="67">
        <v>5792</v>
      </c>
      <c r="I25" s="67">
        <v>5792</v>
      </c>
      <c r="J25" s="67">
        <v>0</v>
      </c>
      <c r="K25" s="67">
        <v>0</v>
      </c>
      <c r="L25" s="52">
        <v>5792</v>
      </c>
      <c r="M25" s="52">
        <v>2896</v>
      </c>
      <c r="N25" s="52">
        <v>0</v>
      </c>
      <c r="O25" s="52">
        <v>2896</v>
      </c>
      <c r="P25" s="63" t="s">
        <v>606</v>
      </c>
      <c r="Q25" s="213">
        <v>5</v>
      </c>
      <c r="R25" s="203">
        <v>5</v>
      </c>
      <c r="S25" s="1" t="s">
        <v>610</v>
      </c>
    </row>
    <row r="26" spans="1:19" ht="26.25" customHeight="1" x14ac:dyDescent="0.2">
      <c r="A26" s="640" t="s">
        <v>145</v>
      </c>
      <c r="B26" s="442" t="s">
        <v>861</v>
      </c>
      <c r="C26" s="78" t="s">
        <v>169</v>
      </c>
      <c r="D26" s="67">
        <v>868.86005560704359</v>
      </c>
      <c r="E26" s="67">
        <v>868.86005560704359</v>
      </c>
      <c r="F26" s="55">
        <v>0</v>
      </c>
      <c r="G26" s="55">
        <v>0</v>
      </c>
      <c r="H26" s="67">
        <v>869</v>
      </c>
      <c r="I26" s="67">
        <v>869</v>
      </c>
      <c r="J26" s="67">
        <v>0</v>
      </c>
      <c r="K26" s="67">
        <v>0</v>
      </c>
      <c r="L26" s="52">
        <v>433</v>
      </c>
      <c r="M26" s="52">
        <v>433</v>
      </c>
      <c r="N26" s="52">
        <v>0</v>
      </c>
      <c r="O26" s="52">
        <v>0</v>
      </c>
      <c r="P26" s="640" t="s">
        <v>607</v>
      </c>
      <c r="Q26" s="451" t="s">
        <v>575</v>
      </c>
      <c r="R26" s="451" t="s">
        <v>575</v>
      </c>
      <c r="S26" s="640" t="s">
        <v>608</v>
      </c>
    </row>
    <row r="27" spans="1:19" ht="24" customHeight="1" x14ac:dyDescent="0.2">
      <c r="A27" s="672"/>
      <c r="B27" s="670"/>
      <c r="C27" s="78" t="s">
        <v>82</v>
      </c>
      <c r="D27" s="67">
        <v>18390.871177015757</v>
      </c>
      <c r="E27" s="67">
        <v>18390.871177015757</v>
      </c>
      <c r="F27" s="55">
        <v>0</v>
      </c>
      <c r="G27" s="55">
        <v>0</v>
      </c>
      <c r="H27" s="67">
        <v>18391</v>
      </c>
      <c r="I27" s="67">
        <v>18391</v>
      </c>
      <c r="J27" s="67">
        <v>0</v>
      </c>
      <c r="K27" s="67">
        <v>0</v>
      </c>
      <c r="L27" s="52">
        <v>11958</v>
      </c>
      <c r="M27" s="52">
        <v>11958</v>
      </c>
      <c r="N27" s="52">
        <v>0</v>
      </c>
      <c r="O27" s="52">
        <v>0</v>
      </c>
      <c r="P27" s="672"/>
      <c r="Q27" s="452"/>
      <c r="R27" s="452"/>
      <c r="S27" s="672"/>
    </row>
    <row r="28" spans="1:19" ht="25.5" customHeight="1" x14ac:dyDescent="0.2">
      <c r="A28" s="641"/>
      <c r="B28" s="444"/>
      <c r="C28" s="78" t="s">
        <v>87</v>
      </c>
      <c r="D28" s="67">
        <v>289.6200185356812</v>
      </c>
      <c r="E28" s="67">
        <v>289.6200185356812</v>
      </c>
      <c r="F28" s="55">
        <v>0</v>
      </c>
      <c r="G28" s="55">
        <v>0</v>
      </c>
      <c r="H28" s="67">
        <v>290</v>
      </c>
      <c r="I28" s="67">
        <v>290</v>
      </c>
      <c r="J28" s="67">
        <v>0</v>
      </c>
      <c r="K28" s="67">
        <v>0</v>
      </c>
      <c r="L28" s="52">
        <v>290</v>
      </c>
      <c r="M28" s="52">
        <v>290</v>
      </c>
      <c r="N28" s="52">
        <v>0</v>
      </c>
      <c r="O28" s="52">
        <v>0</v>
      </c>
      <c r="P28" s="641"/>
      <c r="Q28" s="453"/>
      <c r="R28" s="453"/>
      <c r="S28" s="641"/>
    </row>
    <row r="29" spans="1:19" ht="44.25" customHeight="1" x14ac:dyDescent="0.2">
      <c r="A29" s="26" t="s">
        <v>148</v>
      </c>
      <c r="B29" s="386" t="s">
        <v>350</v>
      </c>
      <c r="C29" s="386" t="s">
        <v>88</v>
      </c>
      <c r="D29" s="67">
        <v>28962.001853568119</v>
      </c>
      <c r="E29" s="67">
        <v>28962.001853568119</v>
      </c>
      <c r="F29" s="55">
        <v>0</v>
      </c>
      <c r="G29" s="55">
        <v>0</v>
      </c>
      <c r="H29" s="67">
        <v>14481</v>
      </c>
      <c r="I29" s="67">
        <v>0</v>
      </c>
      <c r="J29" s="67">
        <v>0</v>
      </c>
      <c r="K29" s="67">
        <v>14481</v>
      </c>
      <c r="L29" s="71">
        <v>14360</v>
      </c>
      <c r="M29" s="71">
        <v>0</v>
      </c>
      <c r="N29" s="71">
        <v>0</v>
      </c>
      <c r="O29" s="71">
        <v>14360</v>
      </c>
      <c r="P29" s="63" t="s">
        <v>611</v>
      </c>
      <c r="Q29" s="213">
        <v>100</v>
      </c>
      <c r="R29" s="203">
        <v>100</v>
      </c>
      <c r="S29" s="1" t="s">
        <v>612</v>
      </c>
    </row>
    <row r="30" spans="1:19" ht="75.75" customHeight="1" x14ac:dyDescent="0.2">
      <c r="A30" s="27" t="s">
        <v>116</v>
      </c>
      <c r="B30" s="386" t="s">
        <v>267</v>
      </c>
      <c r="C30" s="169" t="s">
        <v>169</v>
      </c>
      <c r="D30" s="67">
        <v>16797.96107506951</v>
      </c>
      <c r="E30" s="67">
        <v>16797.96107506951</v>
      </c>
      <c r="F30" s="55">
        <v>0</v>
      </c>
      <c r="G30" s="55">
        <v>0</v>
      </c>
      <c r="H30" s="55">
        <v>0</v>
      </c>
      <c r="I30" s="55">
        <v>0</v>
      </c>
      <c r="J30" s="55">
        <v>0</v>
      </c>
      <c r="K30" s="55">
        <v>0</v>
      </c>
      <c r="L30" s="71">
        <v>0</v>
      </c>
      <c r="M30" s="71">
        <v>0</v>
      </c>
      <c r="N30" s="71">
        <v>0</v>
      </c>
      <c r="O30" s="71">
        <v>0</v>
      </c>
      <c r="P30" s="63" t="s">
        <v>611</v>
      </c>
      <c r="Q30" s="213">
        <v>100</v>
      </c>
      <c r="R30" s="203">
        <v>0</v>
      </c>
      <c r="S30" s="1" t="s">
        <v>776</v>
      </c>
    </row>
    <row r="31" spans="1:19" ht="77.25" customHeight="1" x14ac:dyDescent="0.2">
      <c r="A31" s="27" t="s">
        <v>173</v>
      </c>
      <c r="B31" s="386" t="s">
        <v>834</v>
      </c>
      <c r="C31" s="169" t="s">
        <v>169</v>
      </c>
      <c r="D31" s="67">
        <v>4344.3002780352181</v>
      </c>
      <c r="E31" s="67">
        <v>4344.3002780352181</v>
      </c>
      <c r="F31" s="55">
        <v>0</v>
      </c>
      <c r="G31" s="55">
        <v>0</v>
      </c>
      <c r="H31" s="55">
        <v>0</v>
      </c>
      <c r="I31" s="55">
        <v>0</v>
      </c>
      <c r="J31" s="55">
        <v>0</v>
      </c>
      <c r="K31" s="55">
        <v>0</v>
      </c>
      <c r="L31" s="71">
        <v>0</v>
      </c>
      <c r="M31" s="71">
        <v>0</v>
      </c>
      <c r="N31" s="71">
        <v>0</v>
      </c>
      <c r="O31" s="71">
        <v>0</v>
      </c>
      <c r="P31" s="63" t="s">
        <v>611</v>
      </c>
      <c r="Q31" s="213">
        <v>100</v>
      </c>
      <c r="R31" s="203">
        <v>0</v>
      </c>
      <c r="S31" s="1" t="s">
        <v>776</v>
      </c>
    </row>
    <row r="32" spans="1:19" ht="33" customHeight="1" x14ac:dyDescent="0.2">
      <c r="A32" s="448" t="s">
        <v>84</v>
      </c>
      <c r="B32" s="448" t="s">
        <v>351</v>
      </c>
      <c r="C32" s="14" t="s">
        <v>169</v>
      </c>
      <c r="D32" s="67">
        <v>2896.2001853568122</v>
      </c>
      <c r="E32" s="67">
        <v>2896.2001853568122</v>
      </c>
      <c r="F32" s="55">
        <v>0</v>
      </c>
      <c r="G32" s="55">
        <v>0</v>
      </c>
      <c r="H32" s="67">
        <v>2896</v>
      </c>
      <c r="I32" s="67">
        <v>2896</v>
      </c>
      <c r="J32" s="67">
        <v>0</v>
      </c>
      <c r="K32" s="67">
        <v>0</v>
      </c>
      <c r="L32" s="71">
        <v>2909</v>
      </c>
      <c r="M32" s="71">
        <v>2909</v>
      </c>
      <c r="N32" s="71">
        <v>0</v>
      </c>
      <c r="O32" s="71">
        <v>0</v>
      </c>
      <c r="P32" s="686" t="s">
        <v>609</v>
      </c>
      <c r="Q32" s="688">
        <v>1</v>
      </c>
      <c r="R32" s="458">
        <v>1</v>
      </c>
      <c r="S32" s="445" t="s">
        <v>775</v>
      </c>
    </row>
    <row r="33" spans="1:19" ht="30.75" customHeight="1" x14ac:dyDescent="0.2">
      <c r="A33" s="450"/>
      <c r="B33" s="450"/>
      <c r="C33" s="14" t="s">
        <v>82</v>
      </c>
      <c r="D33" s="67">
        <v>9065.106580166821</v>
      </c>
      <c r="E33" s="67">
        <v>9065.106580166821</v>
      </c>
      <c r="F33" s="55">
        <v>0</v>
      </c>
      <c r="G33" s="55">
        <v>0</v>
      </c>
      <c r="H33" s="67">
        <v>9065</v>
      </c>
      <c r="I33" s="67">
        <v>9065</v>
      </c>
      <c r="J33" s="67">
        <v>0</v>
      </c>
      <c r="K33" s="67">
        <v>0</v>
      </c>
      <c r="L33" s="71">
        <v>8689</v>
      </c>
      <c r="M33" s="71">
        <v>8689</v>
      </c>
      <c r="N33" s="71">
        <v>0</v>
      </c>
      <c r="O33" s="71">
        <v>0</v>
      </c>
      <c r="P33" s="687"/>
      <c r="Q33" s="689"/>
      <c r="R33" s="460"/>
      <c r="S33" s="447"/>
    </row>
    <row r="34" spans="1:19" ht="51" customHeight="1" x14ac:dyDescent="0.2">
      <c r="A34" s="26" t="s">
        <v>2</v>
      </c>
      <c r="B34" s="25" t="s">
        <v>352</v>
      </c>
      <c r="C34" s="14" t="s">
        <v>169</v>
      </c>
      <c r="D34" s="67">
        <v>20273.401297497683</v>
      </c>
      <c r="E34" s="67">
        <v>20273.401297497683</v>
      </c>
      <c r="F34" s="55">
        <v>0</v>
      </c>
      <c r="G34" s="55">
        <v>0</v>
      </c>
      <c r="H34" s="67">
        <v>20273</v>
      </c>
      <c r="I34" s="67">
        <v>20273</v>
      </c>
      <c r="J34" s="67">
        <v>0</v>
      </c>
      <c r="K34" s="67">
        <v>0</v>
      </c>
      <c r="L34" s="71">
        <v>20166</v>
      </c>
      <c r="M34" s="71">
        <v>20166</v>
      </c>
      <c r="N34" s="71">
        <v>0</v>
      </c>
      <c r="O34" s="71">
        <v>0</v>
      </c>
      <c r="P34" s="63" t="s">
        <v>611</v>
      </c>
      <c r="Q34" s="213">
        <v>100</v>
      </c>
      <c r="R34" s="203">
        <v>100</v>
      </c>
      <c r="S34" s="1" t="s">
        <v>613</v>
      </c>
    </row>
    <row r="35" spans="1:19" ht="36.75" customHeight="1" x14ac:dyDescent="0.2">
      <c r="A35" s="26" t="s">
        <v>353</v>
      </c>
      <c r="B35" s="25" t="s">
        <v>354</v>
      </c>
      <c r="C35" s="14" t="s">
        <v>169</v>
      </c>
      <c r="D35" s="67">
        <v>14481.00092678406</v>
      </c>
      <c r="E35" s="67">
        <v>14481.00092678406</v>
      </c>
      <c r="F35" s="55">
        <v>0</v>
      </c>
      <c r="G35" s="55">
        <v>0</v>
      </c>
      <c r="H35" s="67">
        <v>14481</v>
      </c>
      <c r="I35" s="67">
        <v>14481</v>
      </c>
      <c r="J35" s="67">
        <v>0</v>
      </c>
      <c r="K35" s="67">
        <v>0</v>
      </c>
      <c r="L35" s="71">
        <v>42646</v>
      </c>
      <c r="M35" s="71">
        <v>42646</v>
      </c>
      <c r="N35" s="71">
        <v>0</v>
      </c>
      <c r="O35" s="71">
        <v>0</v>
      </c>
      <c r="P35" s="63" t="s">
        <v>611</v>
      </c>
      <c r="Q35" s="213">
        <v>100</v>
      </c>
      <c r="R35" s="203">
        <v>100</v>
      </c>
      <c r="S35" s="1" t="s">
        <v>863</v>
      </c>
    </row>
    <row r="36" spans="1:19" ht="46.5" customHeight="1" x14ac:dyDescent="0.2">
      <c r="A36" s="391" t="s">
        <v>28</v>
      </c>
      <c r="B36" s="334" t="s">
        <v>355</v>
      </c>
      <c r="C36" s="78" t="s">
        <v>169</v>
      </c>
      <c r="D36" s="67">
        <v>2896.2001853568122</v>
      </c>
      <c r="E36" s="67">
        <v>2896.2001853568122</v>
      </c>
      <c r="F36" s="55">
        <v>0</v>
      </c>
      <c r="G36" s="55">
        <v>0</v>
      </c>
      <c r="H36" s="67">
        <v>2896</v>
      </c>
      <c r="I36" s="67">
        <v>2896</v>
      </c>
      <c r="J36" s="67">
        <v>0</v>
      </c>
      <c r="K36" s="67">
        <v>0</v>
      </c>
      <c r="L36" s="71">
        <v>2890</v>
      </c>
      <c r="M36" s="71">
        <v>2890</v>
      </c>
      <c r="N36" s="71">
        <v>0</v>
      </c>
      <c r="O36" s="71">
        <v>0</v>
      </c>
      <c r="P36" s="63" t="s">
        <v>460</v>
      </c>
      <c r="Q36" s="213">
        <v>1</v>
      </c>
      <c r="R36" s="203">
        <v>1</v>
      </c>
      <c r="S36" s="1" t="s">
        <v>614</v>
      </c>
    </row>
    <row r="37" spans="1:19" ht="33.75" customHeight="1" x14ac:dyDescent="0.2">
      <c r="A37" s="210" t="s">
        <v>356</v>
      </c>
      <c r="B37" s="25" t="s">
        <v>357</v>
      </c>
      <c r="C37" s="78" t="s">
        <v>169</v>
      </c>
      <c r="D37" s="67">
        <v>5792.4003707136244</v>
      </c>
      <c r="E37" s="67">
        <v>5792.4003707136244</v>
      </c>
      <c r="F37" s="55">
        <v>0</v>
      </c>
      <c r="G37" s="55">
        <v>0</v>
      </c>
      <c r="H37" s="67">
        <v>5792</v>
      </c>
      <c r="I37" s="67">
        <v>5792</v>
      </c>
      <c r="J37" s="67">
        <v>0</v>
      </c>
      <c r="K37" s="67">
        <v>0</v>
      </c>
      <c r="L37" s="71">
        <v>5792</v>
      </c>
      <c r="M37" s="71">
        <v>5792</v>
      </c>
      <c r="N37" s="71">
        <v>0</v>
      </c>
      <c r="O37" s="71">
        <v>0</v>
      </c>
      <c r="P37" s="63" t="s">
        <v>611</v>
      </c>
      <c r="Q37" s="213">
        <v>100</v>
      </c>
      <c r="R37" s="203">
        <v>100</v>
      </c>
      <c r="S37" s="1" t="s">
        <v>615</v>
      </c>
    </row>
    <row r="38" spans="1:19" ht="15.75" customHeight="1" x14ac:dyDescent="0.2">
      <c r="A38" s="26"/>
      <c r="B38" s="21" t="s">
        <v>163</v>
      </c>
      <c r="C38" s="330"/>
      <c r="D38" s="69">
        <f>SUM(D25:D37)</f>
        <v>130850.32437442076</v>
      </c>
      <c r="E38" s="69">
        <f t="shared" ref="E38:O38" si="4">SUM(E25:E37)</f>
        <v>130850.32437442076</v>
      </c>
      <c r="F38" s="69">
        <f t="shared" si="4"/>
        <v>0</v>
      </c>
      <c r="G38" s="69">
        <f t="shared" si="4"/>
        <v>0</v>
      </c>
      <c r="H38" s="69">
        <f t="shared" si="4"/>
        <v>95226</v>
      </c>
      <c r="I38" s="69">
        <f t="shared" si="4"/>
        <v>80745</v>
      </c>
      <c r="J38" s="69">
        <f t="shared" si="4"/>
        <v>0</v>
      </c>
      <c r="K38" s="69">
        <f t="shared" si="4"/>
        <v>14481</v>
      </c>
      <c r="L38" s="283">
        <f t="shared" si="4"/>
        <v>115925</v>
      </c>
      <c r="M38" s="283">
        <f t="shared" si="4"/>
        <v>98669</v>
      </c>
      <c r="N38" s="283">
        <f t="shared" si="4"/>
        <v>0</v>
      </c>
      <c r="O38" s="283">
        <f t="shared" si="4"/>
        <v>17256</v>
      </c>
      <c r="P38" s="63"/>
      <c r="Q38" s="213"/>
      <c r="R38" s="203"/>
      <c r="S38" s="1"/>
    </row>
    <row r="39" spans="1:19" ht="12.75" customHeight="1" x14ac:dyDescent="0.2">
      <c r="A39" s="537" t="s">
        <v>358</v>
      </c>
      <c r="B39" s="538"/>
      <c r="C39" s="538"/>
      <c r="D39" s="538"/>
      <c r="E39" s="538"/>
      <c r="F39" s="538"/>
      <c r="G39" s="538"/>
      <c r="H39" s="538"/>
      <c r="I39" s="538"/>
      <c r="J39" s="538"/>
      <c r="K39" s="538"/>
      <c r="L39" s="538"/>
      <c r="M39" s="538"/>
      <c r="N39" s="538"/>
      <c r="O39" s="539"/>
      <c r="P39" s="63"/>
      <c r="Q39" s="213"/>
      <c r="R39" s="203"/>
      <c r="S39" s="1"/>
    </row>
    <row r="40" spans="1:19" ht="75.75" customHeight="1" x14ac:dyDescent="0.2">
      <c r="A40" s="674" t="s">
        <v>142</v>
      </c>
      <c r="B40" s="455" t="s">
        <v>46</v>
      </c>
      <c r="C40" s="169" t="s">
        <v>278</v>
      </c>
      <c r="D40" s="67">
        <v>289620.01853568119</v>
      </c>
      <c r="E40" s="67">
        <v>289620.01853568119</v>
      </c>
      <c r="F40" s="55">
        <v>0</v>
      </c>
      <c r="G40" s="55">
        <v>0</v>
      </c>
      <c r="H40" s="67">
        <v>280000</v>
      </c>
      <c r="I40" s="67">
        <v>0</v>
      </c>
      <c r="J40" s="67">
        <v>0</v>
      </c>
      <c r="K40" s="67">
        <v>280000</v>
      </c>
      <c r="L40" s="62">
        <v>131825</v>
      </c>
      <c r="M40" s="62">
        <v>0</v>
      </c>
      <c r="N40" s="62">
        <v>0</v>
      </c>
      <c r="O40" s="62">
        <v>131825</v>
      </c>
      <c r="P40" s="438" t="s">
        <v>458</v>
      </c>
      <c r="Q40" s="440" t="s">
        <v>468</v>
      </c>
      <c r="R40" s="440" t="s">
        <v>617</v>
      </c>
      <c r="S40" s="445" t="s">
        <v>616</v>
      </c>
    </row>
    <row r="41" spans="1:19" ht="62.25" customHeight="1" x14ac:dyDescent="0.2">
      <c r="A41" s="674"/>
      <c r="B41" s="455"/>
      <c r="C41" s="169" t="s">
        <v>88</v>
      </c>
      <c r="D41" s="67">
        <v>0</v>
      </c>
      <c r="E41" s="67">
        <v>0</v>
      </c>
      <c r="F41" s="55">
        <v>0</v>
      </c>
      <c r="G41" s="55">
        <v>0</v>
      </c>
      <c r="H41" s="67">
        <v>14481</v>
      </c>
      <c r="I41" s="67">
        <v>0</v>
      </c>
      <c r="J41" s="67">
        <v>0</v>
      </c>
      <c r="K41" s="67">
        <v>14481</v>
      </c>
      <c r="L41" s="62">
        <v>0</v>
      </c>
      <c r="M41" s="62">
        <v>0</v>
      </c>
      <c r="N41" s="62">
        <v>0</v>
      </c>
      <c r="O41" s="62">
        <v>0</v>
      </c>
      <c r="P41" s="439"/>
      <c r="Q41" s="441"/>
      <c r="R41" s="441"/>
      <c r="S41" s="447"/>
    </row>
    <row r="42" spans="1:19" ht="90" customHeight="1" x14ac:dyDescent="0.2">
      <c r="A42" s="335" t="s">
        <v>145</v>
      </c>
      <c r="B42" s="386" t="s">
        <v>359</v>
      </c>
      <c r="C42" s="169" t="s">
        <v>169</v>
      </c>
      <c r="D42" s="67">
        <v>4344.3002780352181</v>
      </c>
      <c r="E42" s="67">
        <v>4344.3002780352181</v>
      </c>
      <c r="F42" s="55">
        <v>0</v>
      </c>
      <c r="G42" s="55">
        <v>0</v>
      </c>
      <c r="H42" s="99">
        <v>0</v>
      </c>
      <c r="I42" s="99">
        <v>0</v>
      </c>
      <c r="J42" s="99">
        <v>0</v>
      </c>
      <c r="K42" s="99">
        <v>0</v>
      </c>
      <c r="L42" s="62">
        <v>0</v>
      </c>
      <c r="M42" s="62">
        <v>0</v>
      </c>
      <c r="N42" s="62">
        <v>0</v>
      </c>
      <c r="O42" s="62">
        <v>0</v>
      </c>
      <c r="P42" s="63"/>
      <c r="Q42" s="213"/>
      <c r="R42" s="203"/>
      <c r="S42" s="1" t="s">
        <v>777</v>
      </c>
    </row>
    <row r="43" spans="1:19" ht="45.75" customHeight="1" x14ac:dyDescent="0.2">
      <c r="A43" s="335" t="s">
        <v>146</v>
      </c>
      <c r="B43" s="384" t="s">
        <v>426</v>
      </c>
      <c r="C43" s="169" t="s">
        <v>175</v>
      </c>
      <c r="D43" s="67">
        <v>0</v>
      </c>
      <c r="E43" s="67"/>
      <c r="F43" s="55">
        <v>0</v>
      </c>
      <c r="G43" s="55">
        <v>0</v>
      </c>
      <c r="H43" s="99">
        <v>33355</v>
      </c>
      <c r="I43" s="99">
        <v>33355</v>
      </c>
      <c r="J43" s="99">
        <v>0</v>
      </c>
      <c r="K43" s="99">
        <v>0</v>
      </c>
      <c r="L43" s="62">
        <v>33550</v>
      </c>
      <c r="M43" s="62">
        <v>33550</v>
      </c>
      <c r="N43" s="62">
        <v>0</v>
      </c>
      <c r="O43" s="62">
        <v>0</v>
      </c>
      <c r="P43" s="438" t="s">
        <v>548</v>
      </c>
      <c r="Q43" s="440" t="s">
        <v>468</v>
      </c>
      <c r="R43" s="440" t="s">
        <v>468</v>
      </c>
      <c r="S43" s="438" t="s">
        <v>466</v>
      </c>
    </row>
    <row r="44" spans="1:19" ht="15" customHeight="1" x14ac:dyDescent="0.2">
      <c r="A44" s="26"/>
      <c r="B44" s="21" t="s">
        <v>163</v>
      </c>
      <c r="C44" s="330"/>
      <c r="D44" s="69">
        <f>SUM(D40:D43)</f>
        <v>293964.31881371641</v>
      </c>
      <c r="E44" s="69">
        <f t="shared" ref="E44:O44" si="5">SUM(E40:E43)</f>
        <v>293964.31881371641</v>
      </c>
      <c r="F44" s="69">
        <f t="shared" si="5"/>
        <v>0</v>
      </c>
      <c r="G44" s="69">
        <f t="shared" si="5"/>
        <v>0</v>
      </c>
      <c r="H44" s="69">
        <f t="shared" si="5"/>
        <v>327836</v>
      </c>
      <c r="I44" s="69">
        <f t="shared" si="5"/>
        <v>33355</v>
      </c>
      <c r="J44" s="69">
        <f t="shared" si="5"/>
        <v>0</v>
      </c>
      <c r="K44" s="69">
        <f t="shared" si="5"/>
        <v>294481</v>
      </c>
      <c r="L44" s="283">
        <f t="shared" si="5"/>
        <v>165375</v>
      </c>
      <c r="M44" s="283">
        <f t="shared" si="5"/>
        <v>33550</v>
      </c>
      <c r="N44" s="283">
        <f t="shared" si="5"/>
        <v>0</v>
      </c>
      <c r="O44" s="283">
        <f t="shared" si="5"/>
        <v>131825</v>
      </c>
      <c r="P44" s="439"/>
      <c r="Q44" s="441"/>
      <c r="R44" s="441"/>
      <c r="S44" s="439"/>
    </row>
    <row r="45" spans="1:19" ht="13.5" customHeight="1" x14ac:dyDescent="0.2">
      <c r="A45" s="26"/>
      <c r="B45" s="34" t="s">
        <v>158</v>
      </c>
      <c r="C45" s="330"/>
      <c r="D45" s="69">
        <f>+D44+D38</f>
        <v>424814.64318813715</v>
      </c>
      <c r="E45" s="69">
        <f t="shared" ref="E45:O45" si="6">+E44+E38</f>
        <v>424814.64318813715</v>
      </c>
      <c r="F45" s="69">
        <f t="shared" si="6"/>
        <v>0</v>
      </c>
      <c r="G45" s="69">
        <f t="shared" si="6"/>
        <v>0</v>
      </c>
      <c r="H45" s="69">
        <f t="shared" si="6"/>
        <v>423062</v>
      </c>
      <c r="I45" s="69">
        <f t="shared" si="6"/>
        <v>114100</v>
      </c>
      <c r="J45" s="69">
        <f t="shared" si="6"/>
        <v>0</v>
      </c>
      <c r="K45" s="69">
        <f t="shared" si="6"/>
        <v>308962</v>
      </c>
      <c r="L45" s="283">
        <f t="shared" si="6"/>
        <v>281300</v>
      </c>
      <c r="M45" s="283">
        <f t="shared" si="6"/>
        <v>132219</v>
      </c>
      <c r="N45" s="283">
        <f t="shared" si="6"/>
        <v>0</v>
      </c>
      <c r="O45" s="283">
        <f t="shared" si="6"/>
        <v>149081</v>
      </c>
      <c r="P45" s="63"/>
      <c r="Q45" s="213"/>
      <c r="R45" s="203"/>
      <c r="S45" s="1"/>
    </row>
    <row r="46" spans="1:19" x14ac:dyDescent="0.2">
      <c r="A46" s="671" t="s">
        <v>194</v>
      </c>
      <c r="B46" s="671"/>
      <c r="C46" s="671"/>
      <c r="D46" s="105">
        <f>+D45+D22</f>
        <v>496350.78776645043</v>
      </c>
      <c r="E46" s="105">
        <f t="shared" ref="E46:O46" si="7">+E45+E22</f>
        <v>496350.78776645043</v>
      </c>
      <c r="F46" s="105">
        <f t="shared" si="7"/>
        <v>0</v>
      </c>
      <c r="G46" s="105">
        <f t="shared" si="7"/>
        <v>0</v>
      </c>
      <c r="H46" s="105">
        <f t="shared" si="7"/>
        <v>494597.64133456908</v>
      </c>
      <c r="I46" s="105">
        <f t="shared" si="7"/>
        <v>182739.64133456905</v>
      </c>
      <c r="J46" s="105">
        <f t="shared" si="7"/>
        <v>0</v>
      </c>
      <c r="K46" s="105">
        <f t="shared" si="7"/>
        <v>311858</v>
      </c>
      <c r="L46" s="65">
        <f t="shared" si="7"/>
        <v>338458</v>
      </c>
      <c r="M46" s="65">
        <f t="shared" si="7"/>
        <v>189377</v>
      </c>
      <c r="N46" s="65">
        <f t="shared" si="7"/>
        <v>0</v>
      </c>
      <c r="O46" s="65">
        <f t="shared" si="7"/>
        <v>149081</v>
      </c>
      <c r="P46" s="63"/>
      <c r="Q46" s="213"/>
      <c r="R46" s="203"/>
      <c r="S46" s="1"/>
    </row>
    <row r="47" spans="1:19" x14ac:dyDescent="0.2">
      <c r="A47" s="645" t="s">
        <v>201</v>
      </c>
      <c r="B47" s="645"/>
      <c r="C47" s="645"/>
      <c r="D47" s="645"/>
      <c r="E47" s="645"/>
      <c r="F47" s="645"/>
      <c r="G47" s="645"/>
      <c r="H47" s="645"/>
      <c r="I47" s="645"/>
      <c r="J47" s="645"/>
      <c r="K47" s="645"/>
      <c r="L47" s="645"/>
      <c r="M47" s="645"/>
      <c r="N47" s="645"/>
      <c r="O47" s="645"/>
      <c r="P47" s="233"/>
      <c r="Q47" s="235"/>
      <c r="R47" s="236"/>
    </row>
    <row r="48" spans="1:19" x14ac:dyDescent="0.2">
      <c r="A48" s="596" t="s">
        <v>107</v>
      </c>
      <c r="B48" s="596"/>
      <c r="C48" s="596"/>
      <c r="D48" s="88">
        <f>SUM(D49:D53)</f>
        <v>103104.7265987025</v>
      </c>
      <c r="E48" s="88">
        <f t="shared" ref="E48:O48" si="8">SUM(E49:E53)</f>
        <v>103104.7265987025</v>
      </c>
      <c r="F48" s="88">
        <f t="shared" si="8"/>
        <v>0</v>
      </c>
      <c r="G48" s="88">
        <f t="shared" si="8"/>
        <v>0</v>
      </c>
      <c r="H48" s="88">
        <f t="shared" si="8"/>
        <v>77616.201112140872</v>
      </c>
      <c r="I48" s="88">
        <f t="shared" si="8"/>
        <v>74720.201112140872</v>
      </c>
      <c r="J48" s="88">
        <f t="shared" si="8"/>
        <v>0</v>
      </c>
      <c r="K48" s="88">
        <f t="shared" si="8"/>
        <v>2896</v>
      </c>
      <c r="L48" s="88">
        <f t="shared" si="8"/>
        <v>100901</v>
      </c>
      <c r="M48" s="88">
        <f t="shared" si="8"/>
        <v>98005</v>
      </c>
      <c r="N48" s="88">
        <f t="shared" si="8"/>
        <v>0</v>
      </c>
      <c r="O48" s="88">
        <f t="shared" si="8"/>
        <v>2896</v>
      </c>
      <c r="P48" s="233"/>
      <c r="Q48" s="235"/>
      <c r="R48" s="236"/>
    </row>
    <row r="49" spans="1:18" ht="16.5" customHeight="1" x14ac:dyDescent="0.2">
      <c r="A49" s="636" t="s">
        <v>195</v>
      </c>
      <c r="B49" s="636"/>
      <c r="C49" s="636"/>
      <c r="D49" s="89">
        <f>+D42+D37+D36+D35+D34+D32+D31+D30+D26+D25+D19+D17+D13</f>
        <v>100208.52641334569</v>
      </c>
      <c r="E49" s="89">
        <f t="shared" ref="E49:O49" si="9">+E42+E37+E36+E35+E34+E32+E31+E30+E26+E25+E19+E17+E13</f>
        <v>100208.52641334569</v>
      </c>
      <c r="F49" s="89">
        <f t="shared" si="9"/>
        <v>0</v>
      </c>
      <c r="G49" s="89">
        <f t="shared" si="9"/>
        <v>0</v>
      </c>
      <c r="H49" s="89">
        <f t="shared" si="9"/>
        <v>74720.201112140872</v>
      </c>
      <c r="I49" s="89">
        <f t="shared" si="9"/>
        <v>71824.201112140872</v>
      </c>
      <c r="J49" s="89">
        <f t="shared" si="9"/>
        <v>0</v>
      </c>
      <c r="K49" s="89">
        <f t="shared" si="9"/>
        <v>2896</v>
      </c>
      <c r="L49" s="92">
        <f t="shared" si="9"/>
        <v>98005</v>
      </c>
      <c r="M49" s="92">
        <f t="shared" si="9"/>
        <v>95109</v>
      </c>
      <c r="N49" s="92">
        <f t="shared" si="9"/>
        <v>0</v>
      </c>
      <c r="O49" s="92">
        <f t="shared" si="9"/>
        <v>2896</v>
      </c>
      <c r="P49" s="233"/>
      <c r="Q49" s="235"/>
      <c r="R49" s="236"/>
    </row>
    <row r="50" spans="1:18" ht="24" customHeight="1" x14ac:dyDescent="0.2">
      <c r="A50" s="636" t="s">
        <v>202</v>
      </c>
      <c r="B50" s="636"/>
      <c r="C50" s="636"/>
      <c r="D50" s="89"/>
      <c r="E50" s="89"/>
      <c r="F50" s="89"/>
      <c r="G50" s="89"/>
      <c r="H50" s="89"/>
      <c r="I50" s="89"/>
      <c r="J50" s="89"/>
      <c r="K50" s="89"/>
      <c r="L50" s="219"/>
      <c r="M50" s="219"/>
      <c r="N50" s="219"/>
      <c r="O50" s="219"/>
      <c r="P50" s="233"/>
      <c r="Q50" s="235"/>
      <c r="R50" s="236"/>
    </row>
    <row r="51" spans="1:18" ht="25.5" customHeight="1" x14ac:dyDescent="0.2">
      <c r="A51" s="636" t="s">
        <v>203</v>
      </c>
      <c r="B51" s="636"/>
      <c r="C51" s="636"/>
      <c r="D51" s="89"/>
      <c r="E51" s="89"/>
      <c r="F51" s="89"/>
      <c r="G51" s="89"/>
      <c r="H51" s="89"/>
      <c r="I51" s="89"/>
      <c r="J51" s="89"/>
      <c r="K51" s="89"/>
      <c r="L51" s="219"/>
      <c r="M51" s="219"/>
      <c r="N51" s="219"/>
      <c r="O51" s="219"/>
      <c r="P51" s="233"/>
      <c r="Q51" s="235"/>
      <c r="R51" s="236"/>
    </row>
    <row r="52" spans="1:18" ht="14.25" customHeight="1" x14ac:dyDescent="0.2">
      <c r="A52" s="636" t="s">
        <v>206</v>
      </c>
      <c r="B52" s="636"/>
      <c r="C52" s="636"/>
      <c r="D52" s="89"/>
      <c r="E52" s="89"/>
      <c r="F52" s="89"/>
      <c r="G52" s="89"/>
      <c r="H52" s="89"/>
      <c r="I52" s="89"/>
      <c r="J52" s="89"/>
      <c r="K52" s="89"/>
      <c r="L52" s="92"/>
      <c r="M52" s="92"/>
      <c r="N52" s="92"/>
      <c r="O52" s="92"/>
      <c r="P52" s="233"/>
      <c r="Q52" s="235"/>
      <c r="R52" s="236"/>
    </row>
    <row r="53" spans="1:18" x14ac:dyDescent="0.2">
      <c r="A53" s="636" t="s">
        <v>196</v>
      </c>
      <c r="B53" s="636"/>
      <c r="C53" s="636"/>
      <c r="D53" s="89">
        <f>+D18</f>
        <v>2896.2001853568122</v>
      </c>
      <c r="E53" s="89">
        <f t="shared" ref="E53:O53" si="10">+E18</f>
        <v>2896.2001853568122</v>
      </c>
      <c r="F53" s="89">
        <f t="shared" si="10"/>
        <v>0</v>
      </c>
      <c r="G53" s="89">
        <f t="shared" si="10"/>
        <v>0</v>
      </c>
      <c r="H53" s="89">
        <f t="shared" si="10"/>
        <v>2896</v>
      </c>
      <c r="I53" s="89">
        <f t="shared" si="10"/>
        <v>2896</v>
      </c>
      <c r="J53" s="89">
        <f t="shared" si="10"/>
        <v>0</v>
      </c>
      <c r="K53" s="89">
        <f t="shared" si="10"/>
        <v>0</v>
      </c>
      <c r="L53" s="92">
        <f t="shared" si="10"/>
        <v>2896</v>
      </c>
      <c r="M53" s="92">
        <f t="shared" si="10"/>
        <v>2896</v>
      </c>
      <c r="N53" s="92">
        <f t="shared" si="10"/>
        <v>0</v>
      </c>
      <c r="O53" s="92">
        <f t="shared" si="10"/>
        <v>0</v>
      </c>
      <c r="P53" s="233"/>
      <c r="Q53" s="235"/>
      <c r="R53" s="236"/>
    </row>
    <row r="54" spans="1:18" x14ac:dyDescent="0.2">
      <c r="A54" s="635" t="s">
        <v>106</v>
      </c>
      <c r="B54" s="635"/>
      <c r="C54" s="635"/>
      <c r="D54" s="90">
        <f>SUM(D55:D60)</f>
        <v>393246.06116774795</v>
      </c>
      <c r="E54" s="90">
        <f t="shared" ref="E54:O54" si="11">SUM(E55:E60)</f>
        <v>393246.06116774795</v>
      </c>
      <c r="F54" s="90">
        <f t="shared" si="11"/>
        <v>0</v>
      </c>
      <c r="G54" s="90">
        <f t="shared" si="11"/>
        <v>0</v>
      </c>
      <c r="H54" s="90">
        <f t="shared" si="11"/>
        <v>416981.44022242818</v>
      </c>
      <c r="I54" s="90">
        <f t="shared" si="11"/>
        <v>108019.44022242818</v>
      </c>
      <c r="J54" s="90">
        <f t="shared" si="11"/>
        <v>0</v>
      </c>
      <c r="K54" s="90">
        <f t="shared" si="11"/>
        <v>308962</v>
      </c>
      <c r="L54" s="90">
        <f t="shared" si="11"/>
        <v>237557</v>
      </c>
      <c r="M54" s="90">
        <f t="shared" si="11"/>
        <v>91372</v>
      </c>
      <c r="N54" s="90">
        <f t="shared" si="11"/>
        <v>0</v>
      </c>
      <c r="O54" s="90">
        <f t="shared" si="11"/>
        <v>146185</v>
      </c>
      <c r="P54" s="233"/>
      <c r="Q54" s="235"/>
      <c r="R54" s="236"/>
    </row>
    <row r="55" spans="1:18" x14ac:dyDescent="0.2">
      <c r="A55" s="636" t="s">
        <v>204</v>
      </c>
      <c r="B55" s="636"/>
      <c r="C55" s="636"/>
      <c r="D55" s="89">
        <f>+D43</f>
        <v>0</v>
      </c>
      <c r="E55" s="89">
        <f t="shared" ref="E55:O55" si="12">+E43</f>
        <v>0</v>
      </c>
      <c r="F55" s="89">
        <f t="shared" si="12"/>
        <v>0</v>
      </c>
      <c r="G55" s="89">
        <f t="shared" si="12"/>
        <v>0</v>
      </c>
      <c r="H55" s="89">
        <f t="shared" si="12"/>
        <v>33355</v>
      </c>
      <c r="I55" s="89">
        <f t="shared" si="12"/>
        <v>33355</v>
      </c>
      <c r="J55" s="89">
        <f t="shared" si="12"/>
        <v>0</v>
      </c>
      <c r="K55" s="89">
        <f t="shared" si="12"/>
        <v>0</v>
      </c>
      <c r="L55" s="92">
        <f t="shared" si="12"/>
        <v>33550</v>
      </c>
      <c r="M55" s="92">
        <f t="shared" si="12"/>
        <v>33550</v>
      </c>
      <c r="N55" s="92">
        <f t="shared" si="12"/>
        <v>0</v>
      </c>
      <c r="O55" s="92">
        <f t="shared" si="12"/>
        <v>0</v>
      </c>
      <c r="P55" s="233"/>
      <c r="Q55" s="235"/>
      <c r="R55" s="236"/>
    </row>
    <row r="56" spans="1:18" x14ac:dyDescent="0.2">
      <c r="A56" s="636" t="s">
        <v>197</v>
      </c>
      <c r="B56" s="636"/>
      <c r="C56" s="636"/>
      <c r="D56" s="89">
        <f>+D27+D33+D20</f>
        <v>70898.98053753475</v>
      </c>
      <c r="E56" s="89">
        <f t="shared" ref="E56:O56" si="13">+E27+E33+E20</f>
        <v>70898.98053753475</v>
      </c>
      <c r="F56" s="89">
        <f t="shared" si="13"/>
        <v>0</v>
      </c>
      <c r="G56" s="89">
        <f t="shared" si="13"/>
        <v>0</v>
      </c>
      <c r="H56" s="89">
        <f t="shared" si="13"/>
        <v>70899</v>
      </c>
      <c r="I56" s="89">
        <f t="shared" si="13"/>
        <v>70899</v>
      </c>
      <c r="J56" s="89">
        <f t="shared" si="13"/>
        <v>0</v>
      </c>
      <c r="K56" s="89">
        <f t="shared" si="13"/>
        <v>0</v>
      </c>
      <c r="L56" s="92">
        <f t="shared" si="13"/>
        <v>49609</v>
      </c>
      <c r="M56" s="92">
        <f t="shared" si="13"/>
        <v>49609</v>
      </c>
      <c r="N56" s="92">
        <f t="shared" si="13"/>
        <v>0</v>
      </c>
      <c r="O56" s="92">
        <f t="shared" si="13"/>
        <v>0</v>
      </c>
      <c r="P56" s="233"/>
      <c r="Q56" s="235"/>
      <c r="R56" s="236"/>
    </row>
    <row r="57" spans="1:18" x14ac:dyDescent="0.2">
      <c r="A57" s="636" t="s">
        <v>198</v>
      </c>
      <c r="B57" s="636"/>
      <c r="C57" s="636"/>
      <c r="D57" s="89">
        <f>+D41+D29</f>
        <v>28962.001853568119</v>
      </c>
      <c r="E57" s="89">
        <f t="shared" ref="E57:O57" si="14">+E41+E29</f>
        <v>28962.001853568119</v>
      </c>
      <c r="F57" s="89">
        <f t="shared" si="14"/>
        <v>0</v>
      </c>
      <c r="G57" s="89">
        <f t="shared" si="14"/>
        <v>0</v>
      </c>
      <c r="H57" s="89">
        <f t="shared" si="14"/>
        <v>28962</v>
      </c>
      <c r="I57" s="89">
        <f t="shared" si="14"/>
        <v>0</v>
      </c>
      <c r="J57" s="89">
        <f t="shared" si="14"/>
        <v>0</v>
      </c>
      <c r="K57" s="89">
        <f t="shared" si="14"/>
        <v>28962</v>
      </c>
      <c r="L57" s="92">
        <f t="shared" si="14"/>
        <v>14360</v>
      </c>
      <c r="M57" s="92">
        <f t="shared" si="14"/>
        <v>0</v>
      </c>
      <c r="N57" s="92">
        <f t="shared" si="14"/>
        <v>0</v>
      </c>
      <c r="O57" s="92">
        <f t="shared" si="14"/>
        <v>14360</v>
      </c>
      <c r="P57" s="233"/>
      <c r="Q57" s="235"/>
      <c r="R57" s="236"/>
    </row>
    <row r="58" spans="1:18" x14ac:dyDescent="0.2">
      <c r="A58" s="642" t="s">
        <v>199</v>
      </c>
      <c r="B58" s="643"/>
      <c r="C58" s="644"/>
      <c r="D58" s="89">
        <f>+D40</f>
        <v>289620.01853568119</v>
      </c>
      <c r="E58" s="89">
        <f t="shared" ref="E58:O58" si="15">+E40</f>
        <v>289620.01853568119</v>
      </c>
      <c r="F58" s="89">
        <f t="shared" si="15"/>
        <v>0</v>
      </c>
      <c r="G58" s="89">
        <f t="shared" si="15"/>
        <v>0</v>
      </c>
      <c r="H58" s="89">
        <f t="shared" si="15"/>
        <v>280000</v>
      </c>
      <c r="I58" s="89">
        <f t="shared" si="15"/>
        <v>0</v>
      </c>
      <c r="J58" s="89">
        <f t="shared" si="15"/>
        <v>0</v>
      </c>
      <c r="K58" s="89">
        <f t="shared" si="15"/>
        <v>280000</v>
      </c>
      <c r="L58" s="92">
        <f t="shared" si="15"/>
        <v>131825</v>
      </c>
      <c r="M58" s="92">
        <f t="shared" si="15"/>
        <v>0</v>
      </c>
      <c r="N58" s="92">
        <f t="shared" si="15"/>
        <v>0</v>
      </c>
      <c r="O58" s="92">
        <f t="shared" si="15"/>
        <v>131825</v>
      </c>
      <c r="P58" s="233"/>
      <c r="Q58" s="235"/>
      <c r="R58" s="236"/>
    </row>
    <row r="59" spans="1:18" x14ac:dyDescent="0.2">
      <c r="A59" s="642" t="s">
        <v>205</v>
      </c>
      <c r="B59" s="643"/>
      <c r="C59" s="644"/>
      <c r="D59" s="89">
        <f>+D28+D14</f>
        <v>3765.0602409638554</v>
      </c>
      <c r="E59" s="89">
        <f t="shared" ref="E59:O59" si="16">+E28+E14</f>
        <v>3765.0602409638554</v>
      </c>
      <c r="F59" s="89">
        <f t="shared" si="16"/>
        <v>0</v>
      </c>
      <c r="G59" s="89">
        <f t="shared" si="16"/>
        <v>0</v>
      </c>
      <c r="H59" s="89">
        <f t="shared" si="16"/>
        <v>3765.4402224281744</v>
      </c>
      <c r="I59" s="89">
        <f t="shared" si="16"/>
        <v>3765.4402224281744</v>
      </c>
      <c r="J59" s="89">
        <f t="shared" si="16"/>
        <v>0</v>
      </c>
      <c r="K59" s="89">
        <f t="shared" si="16"/>
        <v>0</v>
      </c>
      <c r="L59" s="92">
        <f t="shared" si="16"/>
        <v>8213</v>
      </c>
      <c r="M59" s="92">
        <f t="shared" si="16"/>
        <v>8213</v>
      </c>
      <c r="N59" s="92">
        <f t="shared" si="16"/>
        <v>0</v>
      </c>
      <c r="O59" s="92">
        <f t="shared" si="16"/>
        <v>0</v>
      </c>
      <c r="P59" s="233"/>
      <c r="Q59" s="235"/>
      <c r="R59" s="236"/>
    </row>
    <row r="60" spans="1:18" x14ac:dyDescent="0.2">
      <c r="A60" s="632" t="s">
        <v>200</v>
      </c>
      <c r="B60" s="633"/>
      <c r="C60" s="634"/>
      <c r="D60" s="89"/>
      <c r="E60" s="89"/>
      <c r="F60" s="89"/>
      <c r="G60" s="89"/>
      <c r="H60" s="89"/>
      <c r="I60" s="89"/>
      <c r="J60" s="89"/>
      <c r="K60" s="89"/>
      <c r="L60" s="219"/>
      <c r="M60" s="219"/>
      <c r="N60" s="219"/>
      <c r="O60" s="219"/>
      <c r="P60" s="233"/>
      <c r="Q60" s="235"/>
      <c r="R60" s="236"/>
    </row>
    <row r="61" spans="1:18" hidden="1" x14ac:dyDescent="0.2">
      <c r="D61" s="93">
        <f>+D54+D48-D46</f>
        <v>0</v>
      </c>
      <c r="E61" s="93">
        <f t="shared" ref="E61:O61" si="17">+E54+E48-E46</f>
        <v>0</v>
      </c>
      <c r="F61" s="93">
        <f t="shared" si="17"/>
        <v>0</v>
      </c>
      <c r="G61" s="93">
        <f t="shared" si="17"/>
        <v>0</v>
      </c>
      <c r="H61" s="93">
        <f t="shared" si="17"/>
        <v>0</v>
      </c>
      <c r="I61" s="93">
        <f t="shared" si="17"/>
        <v>0</v>
      </c>
      <c r="J61" s="93">
        <f t="shared" si="17"/>
        <v>0</v>
      </c>
      <c r="K61" s="93">
        <f t="shared" si="17"/>
        <v>0</v>
      </c>
      <c r="L61" s="93">
        <f t="shared" si="17"/>
        <v>0</v>
      </c>
      <c r="M61" s="93">
        <f t="shared" si="17"/>
        <v>0</v>
      </c>
      <c r="N61" s="93">
        <f t="shared" si="17"/>
        <v>0</v>
      </c>
      <c r="O61" s="93">
        <f t="shared" si="17"/>
        <v>0</v>
      </c>
      <c r="P61" s="93"/>
      <c r="Q61" s="237"/>
    </row>
    <row r="62" spans="1:18" x14ac:dyDescent="0.2">
      <c r="A62" s="528" t="s">
        <v>766</v>
      </c>
      <c r="B62" s="528"/>
      <c r="C62" s="528"/>
      <c r="D62" s="528"/>
      <c r="E62" s="528"/>
      <c r="F62" s="528"/>
      <c r="G62" s="528"/>
      <c r="H62" s="528"/>
      <c r="I62" s="528"/>
      <c r="J62" s="528"/>
      <c r="K62" s="528"/>
      <c r="L62" s="528"/>
      <c r="M62" s="528"/>
      <c r="N62" s="528"/>
      <c r="O62" s="528"/>
      <c r="P62" s="93"/>
      <c r="Q62" s="237"/>
    </row>
    <row r="63" spans="1:18" x14ac:dyDescent="0.2">
      <c r="A63" s="279" t="s">
        <v>765</v>
      </c>
      <c r="B63" s="279"/>
      <c r="D63" s="16"/>
      <c r="E63" s="16"/>
      <c r="F63" s="16"/>
      <c r="G63" s="16"/>
      <c r="H63" s="16"/>
      <c r="I63" s="16"/>
      <c r="J63" s="16"/>
      <c r="K63" s="16"/>
      <c r="L63" s="16"/>
      <c r="M63" s="16"/>
      <c r="N63" s="16"/>
      <c r="O63" s="16"/>
    </row>
  </sheetData>
  <mergeCells count="88">
    <mergeCell ref="A62:O62"/>
    <mergeCell ref="P26:P28"/>
    <mergeCell ref="Q26:Q28"/>
    <mergeCell ref="R26:R28"/>
    <mergeCell ref="S26:S28"/>
    <mergeCell ref="P32:P33"/>
    <mergeCell ref="Q32:Q33"/>
    <mergeCell ref="R32:R33"/>
    <mergeCell ref="S32:S33"/>
    <mergeCell ref="A32:A33"/>
    <mergeCell ref="P19:P20"/>
    <mergeCell ref="Q19:Q20"/>
    <mergeCell ref="R19:R20"/>
    <mergeCell ref="S19:S20"/>
    <mergeCell ref="S13:S14"/>
    <mergeCell ref="R13:R14"/>
    <mergeCell ref="Q13:Q14"/>
    <mergeCell ref="P13:P14"/>
    <mergeCell ref="Q1:S1"/>
    <mergeCell ref="A2:S2"/>
    <mergeCell ref="P5:R5"/>
    <mergeCell ref="S5:S9"/>
    <mergeCell ref="P6:P9"/>
    <mergeCell ref="Q6:Q9"/>
    <mergeCell ref="R6:R9"/>
    <mergeCell ref="D5:G5"/>
    <mergeCell ref="H5:K5"/>
    <mergeCell ref="K7:K9"/>
    <mergeCell ref="A40:A41"/>
    <mergeCell ref="B40:B41"/>
    <mergeCell ref="A23:O23"/>
    <mergeCell ref="A24:O24"/>
    <mergeCell ref="A39:O39"/>
    <mergeCell ref="B19:B20"/>
    <mergeCell ref="A11:O11"/>
    <mergeCell ref="A12:O12"/>
    <mergeCell ref="A16:O16"/>
    <mergeCell ref="A3:O3"/>
    <mergeCell ref="L6:L9"/>
    <mergeCell ref="N4:O4"/>
    <mergeCell ref="E6:G6"/>
    <mergeCell ref="C5:C9"/>
    <mergeCell ref="E8:E9"/>
    <mergeCell ref="A10:C10"/>
    <mergeCell ref="I7:J7"/>
    <mergeCell ref="D6:D9"/>
    <mergeCell ref="J8:J9"/>
    <mergeCell ref="E7:F7"/>
    <mergeCell ref="G7:G9"/>
    <mergeCell ref="A5:A9"/>
    <mergeCell ref="B5:B9"/>
    <mergeCell ref="A47:O47"/>
    <mergeCell ref="A51:C51"/>
    <mergeCell ref="A48:C48"/>
    <mergeCell ref="A53:C53"/>
    <mergeCell ref="A19:A20"/>
    <mergeCell ref="A50:C50"/>
    <mergeCell ref="B26:B28"/>
    <mergeCell ref="B32:B33"/>
    <mergeCell ref="A46:C46"/>
    <mergeCell ref="A26:A28"/>
    <mergeCell ref="A60:C60"/>
    <mergeCell ref="A56:C56"/>
    <mergeCell ref="A57:C57"/>
    <mergeCell ref="A58:C58"/>
    <mergeCell ref="A59:C59"/>
    <mergeCell ref="A49:C49"/>
    <mergeCell ref="A52:C52"/>
    <mergeCell ref="A55:C55"/>
    <mergeCell ref="A54:C54"/>
    <mergeCell ref="L5:O5"/>
    <mergeCell ref="F8:F9"/>
    <mergeCell ref="H6:H9"/>
    <mergeCell ref="I6:K6"/>
    <mergeCell ref="O7:O9"/>
    <mergeCell ref="M7:N7"/>
    <mergeCell ref="M8:M9"/>
    <mergeCell ref="M6:O6"/>
    <mergeCell ref="I8:I9"/>
    <mergeCell ref="N8:N9"/>
    <mergeCell ref="S40:S41"/>
    <mergeCell ref="R40:R41"/>
    <mergeCell ref="Q40:Q41"/>
    <mergeCell ref="P40:P41"/>
    <mergeCell ref="P43:P44"/>
    <mergeCell ref="Q43:Q44"/>
    <mergeCell ref="R43:R44"/>
    <mergeCell ref="S43:S44"/>
  </mergeCells>
  <phoneticPr fontId="11" type="noConversion"/>
  <pageMargins left="0.78740157480314965" right="0.39370078740157483" top="0.78740157480314965" bottom="0.39370078740157483" header="0" footer="0"/>
  <pageSetup paperSize="9" scale="77"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32"/>
  <sheetViews>
    <sheetView zoomScale="115" zoomScaleNormal="115" workbookViewId="0">
      <selection activeCell="K13" sqref="K13"/>
    </sheetView>
  </sheetViews>
  <sheetFormatPr defaultRowHeight="12.75" x14ac:dyDescent="0.2"/>
  <cols>
    <col min="1" max="1" width="3.42578125" style="42" customWidth="1"/>
    <col min="2" max="2" width="31.5703125" style="36" customWidth="1"/>
    <col min="3" max="3" width="7.85546875" style="36" customWidth="1"/>
    <col min="4" max="4" width="10.140625" style="36" customWidth="1"/>
    <col min="5" max="5" width="10.85546875" style="36" customWidth="1"/>
    <col min="6" max="6" width="5.140625" style="36" customWidth="1"/>
    <col min="7" max="7" width="5.42578125" style="36" customWidth="1"/>
    <col min="8" max="8" width="11" style="37" customWidth="1"/>
    <col min="9" max="9" width="10.140625" style="36" customWidth="1"/>
    <col min="10" max="10" width="4.7109375" style="36" customWidth="1"/>
    <col min="11" max="11" width="10.140625" style="36" customWidth="1"/>
    <col min="12" max="12" width="10.28515625" style="37" customWidth="1"/>
    <col min="13" max="13" width="10.42578125" style="37" customWidth="1"/>
    <col min="14" max="14" width="5.28515625" style="37" customWidth="1"/>
    <col min="15" max="15" width="9.85546875" style="37" customWidth="1"/>
    <col min="16" max="16" width="24.5703125" style="35" customWidth="1"/>
    <col min="17" max="17" width="6.7109375" style="250" customWidth="1"/>
    <col min="18" max="18" width="5.7109375" style="250" customWidth="1"/>
    <col min="19" max="19" width="21" style="131" customWidth="1"/>
    <col min="20" max="20" width="5" style="143" customWidth="1"/>
    <col min="21" max="21" width="7.140625" style="143" customWidth="1"/>
    <col min="22" max="22" width="6.85546875" style="143" customWidth="1"/>
    <col min="23" max="23" width="3.28515625" style="143" customWidth="1"/>
    <col min="24" max="24" width="6.28515625" style="143" customWidth="1"/>
    <col min="25" max="25" width="6" style="143" customWidth="1"/>
    <col min="26" max="26" width="7" style="143" customWidth="1"/>
    <col min="27" max="27" width="3.85546875" style="143" customWidth="1"/>
    <col min="28" max="28" width="5.7109375" style="143" customWidth="1"/>
    <col min="29" max="31" width="9.140625" style="144" customWidth="1"/>
    <col min="32" max="32" width="9.140625" style="144"/>
    <col min="33" max="16384" width="9.140625" style="36"/>
  </cols>
  <sheetData>
    <row r="1" spans="1:31" ht="37.5" customHeight="1" x14ac:dyDescent="0.2">
      <c r="A1" s="15"/>
      <c r="B1" s="9"/>
      <c r="C1" s="2"/>
      <c r="D1" s="9"/>
      <c r="E1" s="9"/>
      <c r="F1" s="9"/>
      <c r="G1" s="9"/>
      <c r="H1" s="9"/>
      <c r="I1" s="9"/>
      <c r="J1" s="9"/>
      <c r="K1" s="9"/>
      <c r="L1" s="130"/>
      <c r="M1" s="130"/>
      <c r="N1" s="130"/>
      <c r="O1" s="130"/>
      <c r="P1" s="131"/>
      <c r="Q1" s="614" t="s">
        <v>435</v>
      </c>
      <c r="R1" s="614"/>
      <c r="S1" s="614"/>
    </row>
    <row r="2" spans="1:31" ht="36.75" customHeight="1" x14ac:dyDescent="0.25">
      <c r="A2" s="649" t="s">
        <v>851</v>
      </c>
      <c r="B2" s="649"/>
      <c r="C2" s="649"/>
      <c r="D2" s="649"/>
      <c r="E2" s="649"/>
      <c r="F2" s="649"/>
      <c r="G2" s="649"/>
      <c r="H2" s="649"/>
      <c r="I2" s="649"/>
      <c r="J2" s="649"/>
      <c r="K2" s="649"/>
      <c r="L2" s="649"/>
      <c r="M2" s="649"/>
      <c r="N2" s="649"/>
      <c r="O2" s="649"/>
      <c r="P2" s="649"/>
      <c r="Q2" s="649"/>
      <c r="R2" s="649"/>
      <c r="S2" s="649"/>
    </row>
    <row r="3" spans="1:31" ht="21.75" customHeight="1" x14ac:dyDescent="0.2">
      <c r="A3" s="560"/>
      <c r="B3" s="560"/>
      <c r="C3" s="560"/>
      <c r="D3" s="560"/>
      <c r="E3" s="560"/>
      <c r="F3" s="560"/>
      <c r="G3" s="560"/>
      <c r="H3" s="560"/>
      <c r="I3" s="560"/>
      <c r="J3" s="560"/>
      <c r="K3" s="560"/>
      <c r="L3" s="560"/>
      <c r="M3" s="560"/>
      <c r="N3" s="560"/>
      <c r="O3" s="560"/>
      <c r="P3" s="17"/>
      <c r="Q3" s="417"/>
      <c r="R3" s="417"/>
      <c r="S3" s="241"/>
    </row>
    <row r="4" spans="1:31" ht="33.75" customHeight="1" x14ac:dyDescent="0.2">
      <c r="A4" s="512" t="s">
        <v>168</v>
      </c>
      <c r="B4" s="513" t="s">
        <v>166</v>
      </c>
      <c r="C4" s="514" t="s">
        <v>167</v>
      </c>
      <c r="D4" s="504" t="s">
        <v>768</v>
      </c>
      <c r="E4" s="504"/>
      <c r="F4" s="504"/>
      <c r="G4" s="504"/>
      <c r="H4" s="534" t="s">
        <v>769</v>
      </c>
      <c r="I4" s="535"/>
      <c r="J4" s="535"/>
      <c r="K4" s="536"/>
      <c r="L4" s="504" t="s">
        <v>770</v>
      </c>
      <c r="M4" s="504"/>
      <c r="N4" s="504"/>
      <c r="O4" s="504"/>
      <c r="P4" s="615" t="s">
        <v>427</v>
      </c>
      <c r="Q4" s="615"/>
      <c r="R4" s="715"/>
      <c r="S4" s="716" t="s">
        <v>428</v>
      </c>
    </row>
    <row r="5" spans="1:31" ht="12.75" customHeight="1" x14ac:dyDescent="0.2">
      <c r="A5" s="512"/>
      <c r="B5" s="513"/>
      <c r="C5" s="514"/>
      <c r="D5" s="505" t="s">
        <v>112</v>
      </c>
      <c r="E5" s="504" t="s">
        <v>113</v>
      </c>
      <c r="F5" s="504"/>
      <c r="G5" s="504"/>
      <c r="H5" s="505" t="s">
        <v>112</v>
      </c>
      <c r="I5" s="506" t="s">
        <v>113</v>
      </c>
      <c r="J5" s="507"/>
      <c r="K5" s="508"/>
      <c r="L5" s="505" t="s">
        <v>112</v>
      </c>
      <c r="M5" s="506" t="s">
        <v>113</v>
      </c>
      <c r="N5" s="507"/>
      <c r="O5" s="508"/>
      <c r="P5" s="616" t="s">
        <v>429</v>
      </c>
      <c r="Q5" s="675" t="s">
        <v>430</v>
      </c>
      <c r="R5" s="717" t="s">
        <v>431</v>
      </c>
      <c r="S5" s="716"/>
    </row>
    <row r="6" spans="1:31" ht="24.75" customHeight="1" x14ac:dyDescent="0.2">
      <c r="A6" s="512"/>
      <c r="B6" s="513"/>
      <c r="C6" s="514"/>
      <c r="D6" s="505"/>
      <c r="E6" s="504" t="s">
        <v>114</v>
      </c>
      <c r="F6" s="504"/>
      <c r="G6" s="505" t="s">
        <v>243</v>
      </c>
      <c r="H6" s="505"/>
      <c r="I6" s="504" t="s">
        <v>114</v>
      </c>
      <c r="J6" s="504"/>
      <c r="K6" s="505" t="s">
        <v>243</v>
      </c>
      <c r="L6" s="505"/>
      <c r="M6" s="504" t="s">
        <v>114</v>
      </c>
      <c r="N6" s="504"/>
      <c r="O6" s="505" t="s">
        <v>243</v>
      </c>
      <c r="P6" s="617"/>
      <c r="Q6" s="676"/>
      <c r="R6" s="718"/>
      <c r="S6" s="716"/>
    </row>
    <row r="7" spans="1:31" ht="27.75" customHeight="1" x14ac:dyDescent="0.2">
      <c r="A7" s="512"/>
      <c r="B7" s="513"/>
      <c r="C7" s="514"/>
      <c r="D7" s="505"/>
      <c r="E7" s="505" t="s">
        <v>163</v>
      </c>
      <c r="F7" s="505" t="s">
        <v>115</v>
      </c>
      <c r="G7" s="505"/>
      <c r="H7" s="505"/>
      <c r="I7" s="505" t="s">
        <v>163</v>
      </c>
      <c r="J7" s="505" t="s">
        <v>115</v>
      </c>
      <c r="K7" s="505"/>
      <c r="L7" s="505"/>
      <c r="M7" s="505" t="s">
        <v>163</v>
      </c>
      <c r="N7" s="505" t="s">
        <v>115</v>
      </c>
      <c r="O7" s="505"/>
      <c r="P7" s="617"/>
      <c r="Q7" s="676"/>
      <c r="R7" s="718"/>
      <c r="S7" s="716"/>
    </row>
    <row r="8" spans="1:31" ht="78" customHeight="1" x14ac:dyDescent="0.2">
      <c r="A8" s="512"/>
      <c r="B8" s="513"/>
      <c r="C8" s="514"/>
      <c r="D8" s="505"/>
      <c r="E8" s="505"/>
      <c r="F8" s="505"/>
      <c r="G8" s="505"/>
      <c r="H8" s="505"/>
      <c r="I8" s="505"/>
      <c r="J8" s="505"/>
      <c r="K8" s="505"/>
      <c r="L8" s="505"/>
      <c r="M8" s="505"/>
      <c r="N8" s="505"/>
      <c r="O8" s="505"/>
      <c r="P8" s="618"/>
      <c r="Q8" s="677"/>
      <c r="R8" s="719"/>
      <c r="S8" s="716"/>
    </row>
    <row r="9" spans="1:31" ht="42.75" customHeight="1" x14ac:dyDescent="0.2">
      <c r="A9" s="613" t="s">
        <v>683</v>
      </c>
      <c r="B9" s="613"/>
      <c r="C9" s="140"/>
      <c r="D9" s="134">
        <f>+D116</f>
        <v>4197347.080630213</v>
      </c>
      <c r="E9" s="134">
        <f t="shared" ref="E9:O9" si="0">+E116</f>
        <v>4197347.080630213</v>
      </c>
      <c r="F9" s="134">
        <f t="shared" si="0"/>
        <v>0</v>
      </c>
      <c r="G9" s="134">
        <f t="shared" si="0"/>
        <v>0</v>
      </c>
      <c r="H9" s="134">
        <f t="shared" si="0"/>
        <v>3830354.2900834102</v>
      </c>
      <c r="I9" s="134">
        <f t="shared" si="0"/>
        <v>2308491.2900834107</v>
      </c>
      <c r="J9" s="134">
        <f t="shared" si="0"/>
        <v>0</v>
      </c>
      <c r="K9" s="134">
        <f t="shared" si="0"/>
        <v>1521863</v>
      </c>
      <c r="L9" s="134">
        <f t="shared" si="0"/>
        <v>3907566.42</v>
      </c>
      <c r="M9" s="134">
        <f t="shared" si="0"/>
        <v>2237220.42</v>
      </c>
      <c r="N9" s="134">
        <f t="shared" si="0"/>
        <v>0</v>
      </c>
      <c r="O9" s="134">
        <f t="shared" si="0"/>
        <v>1670346</v>
      </c>
      <c r="P9" s="337"/>
      <c r="Q9" s="338"/>
      <c r="R9" s="338"/>
      <c r="S9" s="198"/>
    </row>
    <row r="10" spans="1:31" ht="18" customHeight="1" x14ac:dyDescent="0.2">
      <c r="A10" s="611" t="s">
        <v>382</v>
      </c>
      <c r="B10" s="611"/>
      <c r="C10" s="611"/>
      <c r="D10" s="611"/>
      <c r="E10" s="611"/>
      <c r="F10" s="611"/>
      <c r="G10" s="611"/>
      <c r="H10" s="611"/>
      <c r="I10" s="611"/>
      <c r="J10" s="611"/>
      <c r="K10" s="611"/>
      <c r="L10" s="611"/>
      <c r="M10" s="611"/>
      <c r="N10" s="611"/>
      <c r="O10" s="611"/>
      <c r="P10" s="339"/>
      <c r="Q10" s="340"/>
      <c r="R10" s="341"/>
      <c r="S10" s="1"/>
    </row>
    <row r="11" spans="1:31" ht="16.5" customHeight="1" x14ac:dyDescent="0.2">
      <c r="A11" s="611" t="s">
        <v>383</v>
      </c>
      <c r="B11" s="611"/>
      <c r="C11" s="611"/>
      <c r="D11" s="611"/>
      <c r="E11" s="611"/>
      <c r="F11" s="611"/>
      <c r="G11" s="611"/>
      <c r="H11" s="611"/>
      <c r="I11" s="611"/>
      <c r="J11" s="611"/>
      <c r="K11" s="611"/>
      <c r="L11" s="611"/>
      <c r="M11" s="611"/>
      <c r="N11" s="611"/>
      <c r="O11" s="611"/>
      <c r="P11" s="339"/>
      <c r="Q11" s="342"/>
      <c r="R11" s="343"/>
      <c r="S11" s="298"/>
      <c r="T11" s="145"/>
      <c r="U11" s="145"/>
      <c r="V11" s="145"/>
      <c r="W11" s="145"/>
      <c r="X11" s="145"/>
      <c r="Y11" s="145"/>
      <c r="Z11" s="145"/>
      <c r="AA11" s="145"/>
      <c r="AB11" s="145"/>
    </row>
    <row r="12" spans="1:31" ht="126.75" customHeight="1" x14ac:dyDescent="0.2">
      <c r="A12" s="28" t="s">
        <v>142</v>
      </c>
      <c r="B12" s="344" t="s">
        <v>211</v>
      </c>
      <c r="C12" s="78" t="s">
        <v>169</v>
      </c>
      <c r="D12" s="124">
        <v>28962.001853568119</v>
      </c>
      <c r="E12" s="124">
        <v>28962.001853568119</v>
      </c>
      <c r="F12" s="99">
        <v>0</v>
      </c>
      <c r="G12" s="99">
        <v>0</v>
      </c>
      <c r="H12" s="124">
        <v>28962</v>
      </c>
      <c r="I12" s="124">
        <v>14481</v>
      </c>
      <c r="J12" s="99">
        <v>0</v>
      </c>
      <c r="K12" s="99">
        <v>14481</v>
      </c>
      <c r="L12" s="71">
        <v>3961</v>
      </c>
      <c r="M12" s="71">
        <v>3961</v>
      </c>
      <c r="N12" s="71">
        <v>0</v>
      </c>
      <c r="O12" s="71">
        <v>0</v>
      </c>
      <c r="P12" s="14" t="s">
        <v>618</v>
      </c>
      <c r="Q12" s="392">
        <v>35</v>
      </c>
      <c r="R12" s="392">
        <v>41</v>
      </c>
      <c r="S12" s="14" t="s">
        <v>633</v>
      </c>
      <c r="AE12" s="146"/>
    </row>
    <row r="13" spans="1:31" ht="113.25" customHeight="1" x14ac:dyDescent="0.2">
      <c r="A13" s="667" t="s">
        <v>143</v>
      </c>
      <c r="B13" s="668" t="s">
        <v>384</v>
      </c>
      <c r="C13" s="395" t="s">
        <v>169</v>
      </c>
      <c r="D13" s="124">
        <v>14481.00092678406</v>
      </c>
      <c r="E13" s="124">
        <v>14481.00092678406</v>
      </c>
      <c r="F13" s="99">
        <v>0</v>
      </c>
      <c r="G13" s="99">
        <v>0</v>
      </c>
      <c r="H13" s="99">
        <v>14481</v>
      </c>
      <c r="I13" s="99">
        <v>14481</v>
      </c>
      <c r="J13" s="99">
        <v>0</v>
      </c>
      <c r="K13" s="99">
        <v>0</v>
      </c>
      <c r="L13" s="71">
        <v>5356</v>
      </c>
      <c r="M13" s="71">
        <v>5356</v>
      </c>
      <c r="N13" s="71">
        <v>0</v>
      </c>
      <c r="O13" s="71">
        <v>0</v>
      </c>
      <c r="P13" s="668" t="s">
        <v>619</v>
      </c>
      <c r="Q13" s="457">
        <v>45</v>
      </c>
      <c r="R13" s="457">
        <v>31</v>
      </c>
      <c r="S13" s="681" t="s">
        <v>632</v>
      </c>
      <c r="AE13" s="146"/>
    </row>
    <row r="14" spans="1:31" ht="79.5" customHeight="1" x14ac:dyDescent="0.2">
      <c r="A14" s="667"/>
      <c r="B14" s="668"/>
      <c r="C14" s="395" t="s">
        <v>81</v>
      </c>
      <c r="D14" s="124">
        <v>20273.401297497683</v>
      </c>
      <c r="E14" s="124">
        <v>20273.401297497683</v>
      </c>
      <c r="F14" s="99">
        <v>0</v>
      </c>
      <c r="G14" s="99">
        <v>0</v>
      </c>
      <c r="H14" s="99">
        <v>33455</v>
      </c>
      <c r="I14" s="99">
        <v>33455</v>
      </c>
      <c r="J14" s="99">
        <v>0</v>
      </c>
      <c r="K14" s="99">
        <v>0</v>
      </c>
      <c r="L14" s="71">
        <v>33455</v>
      </c>
      <c r="M14" s="71">
        <v>33455</v>
      </c>
      <c r="N14" s="71">
        <v>0</v>
      </c>
      <c r="O14" s="71">
        <v>0</v>
      </c>
      <c r="P14" s="668"/>
      <c r="Q14" s="457"/>
      <c r="R14" s="457"/>
      <c r="S14" s="681"/>
      <c r="AE14" s="146"/>
    </row>
    <row r="15" spans="1:31" ht="60" customHeight="1" x14ac:dyDescent="0.2">
      <c r="A15" s="28" t="s">
        <v>144</v>
      </c>
      <c r="B15" s="395" t="s">
        <v>212</v>
      </c>
      <c r="C15" s="395" t="s">
        <v>169</v>
      </c>
      <c r="D15" s="124">
        <v>11584.800741427249</v>
      </c>
      <c r="E15" s="124">
        <v>11584.800741427249</v>
      </c>
      <c r="F15" s="99">
        <v>0</v>
      </c>
      <c r="G15" s="99">
        <v>0</v>
      </c>
      <c r="H15" s="124">
        <v>11585</v>
      </c>
      <c r="I15" s="124">
        <v>11585</v>
      </c>
      <c r="J15" s="99">
        <v>0</v>
      </c>
      <c r="K15" s="99">
        <v>0</v>
      </c>
      <c r="L15" s="71">
        <v>2317</v>
      </c>
      <c r="M15" s="71">
        <v>2317</v>
      </c>
      <c r="N15" s="71">
        <v>0</v>
      </c>
      <c r="O15" s="71">
        <v>0</v>
      </c>
      <c r="P15" s="78" t="s">
        <v>620</v>
      </c>
      <c r="Q15" s="392">
        <v>7</v>
      </c>
      <c r="R15" s="392">
        <v>1</v>
      </c>
      <c r="S15" s="396" t="s">
        <v>835</v>
      </c>
      <c r="AE15" s="146"/>
    </row>
    <row r="16" spans="1:31" ht="22.5" customHeight="1" x14ac:dyDescent="0.2">
      <c r="A16" s="667" t="s">
        <v>145</v>
      </c>
      <c r="B16" s="668" t="s">
        <v>25</v>
      </c>
      <c r="C16" s="327" t="s">
        <v>169</v>
      </c>
      <c r="D16" s="124">
        <v>2427.0157553290082</v>
      </c>
      <c r="E16" s="124">
        <v>2427.0157553290082</v>
      </c>
      <c r="F16" s="99">
        <v>0</v>
      </c>
      <c r="G16" s="99">
        <v>0</v>
      </c>
      <c r="H16" s="99">
        <v>2433</v>
      </c>
      <c r="I16" s="99">
        <v>0</v>
      </c>
      <c r="J16" s="99">
        <v>0</v>
      </c>
      <c r="K16" s="99">
        <v>2433</v>
      </c>
      <c r="L16" s="71">
        <v>2433</v>
      </c>
      <c r="M16" s="71">
        <v>0</v>
      </c>
      <c r="N16" s="71">
        <v>0</v>
      </c>
      <c r="O16" s="71">
        <v>2433</v>
      </c>
      <c r="P16" s="612" t="s">
        <v>621</v>
      </c>
      <c r="Q16" s="457">
        <v>5</v>
      </c>
      <c r="R16" s="457">
        <v>5</v>
      </c>
      <c r="S16" s="681" t="s">
        <v>631</v>
      </c>
      <c r="AE16" s="146"/>
    </row>
    <row r="17" spans="1:31" ht="27.75" customHeight="1" x14ac:dyDescent="0.2">
      <c r="A17" s="667"/>
      <c r="B17" s="668"/>
      <c r="C17" s="327" t="s">
        <v>175</v>
      </c>
      <c r="D17" s="124">
        <v>13586.075069508805</v>
      </c>
      <c r="E17" s="124">
        <v>13586.075069508805</v>
      </c>
      <c r="F17" s="99">
        <v>0</v>
      </c>
      <c r="G17" s="99">
        <v>0</v>
      </c>
      <c r="H17" s="99">
        <v>13586</v>
      </c>
      <c r="I17" s="99">
        <v>13586</v>
      </c>
      <c r="J17" s="99">
        <v>0</v>
      </c>
      <c r="K17" s="99">
        <v>0</v>
      </c>
      <c r="L17" s="71">
        <v>13324</v>
      </c>
      <c r="M17" s="71">
        <v>13324</v>
      </c>
      <c r="N17" s="71">
        <v>0</v>
      </c>
      <c r="O17" s="71">
        <v>0</v>
      </c>
      <c r="P17" s="612"/>
      <c r="Q17" s="457"/>
      <c r="R17" s="457"/>
      <c r="S17" s="681"/>
      <c r="AE17" s="146"/>
    </row>
    <row r="18" spans="1:31" ht="27.75" customHeight="1" x14ac:dyDescent="0.2">
      <c r="A18" s="667" t="s">
        <v>146</v>
      </c>
      <c r="B18" s="668" t="s">
        <v>26</v>
      </c>
      <c r="C18" s="327" t="s">
        <v>169</v>
      </c>
      <c r="D18" s="124">
        <v>17587.175625579242</v>
      </c>
      <c r="E18" s="124">
        <v>17587.175625579242</v>
      </c>
      <c r="F18" s="99">
        <v>0</v>
      </c>
      <c r="G18" s="99">
        <v>0</v>
      </c>
      <c r="H18" s="53">
        <v>17812</v>
      </c>
      <c r="I18" s="53">
        <v>1000</v>
      </c>
      <c r="J18" s="53">
        <v>0</v>
      </c>
      <c r="K18" s="53">
        <v>16812</v>
      </c>
      <c r="L18" s="71">
        <v>2559</v>
      </c>
      <c r="M18" s="71">
        <v>0</v>
      </c>
      <c r="N18" s="71">
        <v>0</v>
      </c>
      <c r="O18" s="71">
        <v>2559</v>
      </c>
      <c r="P18" s="612" t="s">
        <v>621</v>
      </c>
      <c r="Q18" s="457">
        <v>7</v>
      </c>
      <c r="R18" s="457">
        <v>7</v>
      </c>
      <c r="S18" s="681" t="s">
        <v>630</v>
      </c>
      <c r="T18" s="145"/>
      <c r="U18" s="145"/>
      <c r="V18" s="145"/>
      <c r="W18" s="145"/>
      <c r="X18" s="145"/>
      <c r="Y18" s="145"/>
      <c r="Z18" s="145"/>
      <c r="AA18" s="145"/>
      <c r="AB18" s="145"/>
      <c r="AE18" s="146"/>
    </row>
    <row r="19" spans="1:31" ht="29.25" customHeight="1" x14ac:dyDescent="0.2">
      <c r="A19" s="667"/>
      <c r="B19" s="668"/>
      <c r="C19" s="327" t="s">
        <v>175</v>
      </c>
      <c r="D19" s="124">
        <v>99658.248378127901</v>
      </c>
      <c r="E19" s="124">
        <v>99658.248378127901</v>
      </c>
      <c r="F19" s="99">
        <v>0</v>
      </c>
      <c r="G19" s="99">
        <v>0</v>
      </c>
      <c r="H19" s="53">
        <v>99658.248378127901</v>
      </c>
      <c r="I19" s="53">
        <v>99658.248378127901</v>
      </c>
      <c r="J19" s="53">
        <v>0</v>
      </c>
      <c r="K19" s="53">
        <v>0</v>
      </c>
      <c r="L19" s="71">
        <v>11337</v>
      </c>
      <c r="M19" s="71">
        <v>11337</v>
      </c>
      <c r="N19" s="71">
        <v>0</v>
      </c>
      <c r="O19" s="71">
        <v>0</v>
      </c>
      <c r="P19" s="612"/>
      <c r="Q19" s="457"/>
      <c r="R19" s="457"/>
      <c r="S19" s="681"/>
      <c r="T19" s="145"/>
      <c r="U19" s="145"/>
      <c r="V19" s="145"/>
      <c r="W19" s="145"/>
      <c r="X19" s="145"/>
      <c r="Y19" s="145"/>
      <c r="Z19" s="145"/>
      <c r="AA19" s="145"/>
      <c r="AB19" s="145"/>
      <c r="AE19" s="146"/>
    </row>
    <row r="20" spans="1:31" ht="33" customHeight="1" x14ac:dyDescent="0.2">
      <c r="A20" s="667" t="s">
        <v>147</v>
      </c>
      <c r="B20" s="668" t="s">
        <v>213</v>
      </c>
      <c r="C20" s="327" t="s">
        <v>169</v>
      </c>
      <c r="D20" s="124">
        <v>810.9360518999074</v>
      </c>
      <c r="E20" s="124">
        <v>810.9360518999074</v>
      </c>
      <c r="F20" s="99">
        <v>0</v>
      </c>
      <c r="G20" s="99">
        <v>0</v>
      </c>
      <c r="H20" s="99">
        <v>608</v>
      </c>
      <c r="I20" s="99">
        <v>0</v>
      </c>
      <c r="J20" s="99">
        <v>0</v>
      </c>
      <c r="K20" s="99">
        <v>608</v>
      </c>
      <c r="L20" s="71">
        <v>271</v>
      </c>
      <c r="M20" s="71">
        <v>0</v>
      </c>
      <c r="N20" s="71">
        <v>0</v>
      </c>
      <c r="O20" s="71">
        <v>271</v>
      </c>
      <c r="P20" s="612" t="s">
        <v>628</v>
      </c>
      <c r="Q20" s="457">
        <v>7</v>
      </c>
      <c r="R20" s="457">
        <v>7</v>
      </c>
      <c r="S20" s="681" t="s">
        <v>629</v>
      </c>
      <c r="T20" s="145"/>
      <c r="U20" s="145"/>
      <c r="V20" s="145"/>
      <c r="W20" s="145"/>
      <c r="X20" s="145"/>
      <c r="Y20" s="145"/>
      <c r="Z20" s="145"/>
      <c r="AA20" s="145"/>
      <c r="AB20" s="145"/>
      <c r="AE20" s="146"/>
    </row>
    <row r="21" spans="1:31" ht="32.25" customHeight="1" x14ac:dyDescent="0.2">
      <c r="A21" s="667"/>
      <c r="B21" s="668"/>
      <c r="C21" s="327" t="s">
        <v>175</v>
      </c>
      <c r="D21" s="124">
        <v>1807.2289156626507</v>
      </c>
      <c r="E21" s="124">
        <v>1807.2289156626507</v>
      </c>
      <c r="F21" s="99">
        <v>0</v>
      </c>
      <c r="G21" s="99">
        <v>0</v>
      </c>
      <c r="H21" s="99">
        <v>2580</v>
      </c>
      <c r="I21" s="53">
        <v>2580</v>
      </c>
      <c r="J21" s="53">
        <v>0</v>
      </c>
      <c r="K21" s="53">
        <v>0</v>
      </c>
      <c r="L21" s="71">
        <v>2425</v>
      </c>
      <c r="M21" s="71">
        <v>2425</v>
      </c>
      <c r="N21" s="71">
        <v>0</v>
      </c>
      <c r="O21" s="71">
        <v>0</v>
      </c>
      <c r="P21" s="612"/>
      <c r="Q21" s="457"/>
      <c r="R21" s="457"/>
      <c r="S21" s="681"/>
      <c r="AE21" s="146"/>
    </row>
    <row r="22" spans="1:31" ht="27.75" customHeight="1" x14ac:dyDescent="0.2">
      <c r="A22" s="667" t="s">
        <v>148</v>
      </c>
      <c r="B22" s="668" t="s">
        <v>385</v>
      </c>
      <c r="C22" s="327" t="s">
        <v>169</v>
      </c>
      <c r="D22" s="124">
        <v>2316.9601482854496</v>
      </c>
      <c r="E22" s="124">
        <v>2316.9601482854496</v>
      </c>
      <c r="F22" s="99">
        <v>0</v>
      </c>
      <c r="G22" s="99">
        <v>0</v>
      </c>
      <c r="H22" s="99">
        <v>2317</v>
      </c>
      <c r="I22" s="99">
        <v>350</v>
      </c>
      <c r="J22" s="99">
        <v>0</v>
      </c>
      <c r="K22" s="99">
        <v>1967</v>
      </c>
      <c r="L22" s="71">
        <v>2174</v>
      </c>
      <c r="M22" s="71">
        <v>207</v>
      </c>
      <c r="N22" s="71">
        <v>0</v>
      </c>
      <c r="O22" s="71">
        <v>1967</v>
      </c>
      <c r="P22" s="612" t="s">
        <v>622</v>
      </c>
      <c r="Q22" s="457">
        <v>1</v>
      </c>
      <c r="R22" s="457">
        <v>1</v>
      </c>
      <c r="S22" s="681" t="s">
        <v>626</v>
      </c>
      <c r="T22" s="147"/>
      <c r="U22" s="147"/>
      <c r="V22" s="147"/>
      <c r="W22" s="147"/>
      <c r="X22" s="147"/>
      <c r="Y22" s="147"/>
      <c r="Z22" s="147"/>
      <c r="AA22" s="147"/>
      <c r="AB22" s="147"/>
      <c r="AC22" s="148"/>
      <c r="AD22" s="148"/>
      <c r="AE22" s="149"/>
    </row>
    <row r="23" spans="1:31" ht="33" customHeight="1" x14ac:dyDescent="0.2">
      <c r="A23" s="667"/>
      <c r="B23" s="668"/>
      <c r="C23" s="327" t="s">
        <v>175</v>
      </c>
      <c r="D23" s="124">
        <v>12967.736329935125</v>
      </c>
      <c r="E23" s="124">
        <v>12967.736329935125</v>
      </c>
      <c r="F23" s="99">
        <v>0</v>
      </c>
      <c r="G23" s="99">
        <v>0</v>
      </c>
      <c r="H23" s="53">
        <v>12968</v>
      </c>
      <c r="I23" s="53">
        <v>12968</v>
      </c>
      <c r="J23" s="53">
        <v>0</v>
      </c>
      <c r="K23" s="53">
        <v>0</v>
      </c>
      <c r="L23" s="71">
        <v>12832</v>
      </c>
      <c r="M23" s="71">
        <v>12832</v>
      </c>
      <c r="N23" s="71">
        <v>0</v>
      </c>
      <c r="O23" s="71">
        <v>0</v>
      </c>
      <c r="P23" s="612"/>
      <c r="Q23" s="457"/>
      <c r="R23" s="457"/>
      <c r="S23" s="681"/>
      <c r="T23" s="147"/>
      <c r="U23" s="147"/>
      <c r="V23" s="147"/>
      <c r="W23" s="147"/>
      <c r="X23" s="147"/>
      <c r="Y23" s="147"/>
      <c r="Z23" s="147"/>
      <c r="AA23" s="147"/>
      <c r="AB23" s="147"/>
      <c r="AE23" s="146"/>
    </row>
    <row r="24" spans="1:31" ht="17.25" customHeight="1" x14ac:dyDescent="0.2">
      <c r="A24" s="667" t="s">
        <v>149</v>
      </c>
      <c r="B24" s="668" t="s">
        <v>214</v>
      </c>
      <c r="C24" s="327" t="s">
        <v>169</v>
      </c>
      <c r="D24" s="124">
        <v>1448.1000926784061</v>
      </c>
      <c r="E24" s="124">
        <v>1448.1000926784061</v>
      </c>
      <c r="F24" s="99">
        <v>0</v>
      </c>
      <c r="G24" s="99">
        <v>0</v>
      </c>
      <c r="H24" s="124">
        <v>1448</v>
      </c>
      <c r="I24" s="124">
        <v>0</v>
      </c>
      <c r="J24" s="99">
        <v>0</v>
      </c>
      <c r="K24" s="99">
        <v>1448</v>
      </c>
      <c r="L24" s="71">
        <v>712</v>
      </c>
      <c r="M24" s="71">
        <v>0</v>
      </c>
      <c r="N24" s="71">
        <v>0</v>
      </c>
      <c r="O24" s="71">
        <v>712</v>
      </c>
      <c r="P24" s="612" t="s">
        <v>604</v>
      </c>
      <c r="Q24" s="457">
        <v>15</v>
      </c>
      <c r="R24" s="457">
        <v>15</v>
      </c>
      <c r="S24" s="681" t="s">
        <v>627</v>
      </c>
      <c r="AE24" s="146"/>
    </row>
    <row r="25" spans="1:31" ht="20.25" customHeight="1" x14ac:dyDescent="0.2">
      <c r="A25" s="667"/>
      <c r="B25" s="668"/>
      <c r="C25" s="327" t="s">
        <v>175</v>
      </c>
      <c r="D25" s="124">
        <v>7899.3860055607047</v>
      </c>
      <c r="E25" s="124">
        <v>7899.3860055607047</v>
      </c>
      <c r="F25" s="99">
        <v>0</v>
      </c>
      <c r="G25" s="99">
        <v>0</v>
      </c>
      <c r="H25" s="124">
        <v>7065</v>
      </c>
      <c r="I25" s="124">
        <v>7065</v>
      </c>
      <c r="J25" s="99">
        <v>0</v>
      </c>
      <c r="K25" s="99">
        <v>0</v>
      </c>
      <c r="L25" s="71">
        <v>6983</v>
      </c>
      <c r="M25" s="71">
        <v>6983</v>
      </c>
      <c r="N25" s="71">
        <v>0</v>
      </c>
      <c r="O25" s="71">
        <v>0</v>
      </c>
      <c r="P25" s="612"/>
      <c r="Q25" s="457"/>
      <c r="R25" s="457"/>
      <c r="S25" s="681"/>
      <c r="AE25" s="146"/>
    </row>
    <row r="26" spans="1:31" ht="24.75" customHeight="1" x14ac:dyDescent="0.2">
      <c r="A26" s="667" t="s">
        <v>150</v>
      </c>
      <c r="B26" s="668" t="s">
        <v>263</v>
      </c>
      <c r="C26" s="327" t="s">
        <v>169</v>
      </c>
      <c r="D26" s="124">
        <v>2027.3401297497685</v>
      </c>
      <c r="E26" s="124">
        <v>2027.3401297497685</v>
      </c>
      <c r="F26" s="99">
        <v>0</v>
      </c>
      <c r="G26" s="99">
        <v>0</v>
      </c>
      <c r="H26" s="53">
        <v>2027</v>
      </c>
      <c r="I26" s="53">
        <v>1285</v>
      </c>
      <c r="J26" s="53">
        <v>0</v>
      </c>
      <c r="K26" s="53">
        <v>742</v>
      </c>
      <c r="L26" s="71">
        <v>1487</v>
      </c>
      <c r="M26" s="71">
        <v>0</v>
      </c>
      <c r="N26" s="71">
        <v>0</v>
      </c>
      <c r="O26" s="71">
        <v>1487</v>
      </c>
      <c r="P26" s="612" t="s">
        <v>621</v>
      </c>
      <c r="Q26" s="457">
        <v>1</v>
      </c>
      <c r="R26" s="457">
        <v>1</v>
      </c>
      <c r="S26" s="681" t="s">
        <v>623</v>
      </c>
      <c r="AE26" s="146"/>
    </row>
    <row r="27" spans="1:31" ht="22.5" customHeight="1" x14ac:dyDescent="0.2">
      <c r="A27" s="667"/>
      <c r="B27" s="668"/>
      <c r="C27" s="327" t="s">
        <v>175</v>
      </c>
      <c r="D27" s="124">
        <v>9799.2933271547736</v>
      </c>
      <c r="E27" s="124">
        <v>9799.2933271547736</v>
      </c>
      <c r="F27" s="99">
        <v>0</v>
      </c>
      <c r="G27" s="99">
        <v>0</v>
      </c>
      <c r="H27" s="124">
        <v>9799</v>
      </c>
      <c r="I27" s="124">
        <v>9799</v>
      </c>
      <c r="J27" s="99">
        <v>0</v>
      </c>
      <c r="K27" s="99">
        <v>0</v>
      </c>
      <c r="L27" s="71">
        <v>9799</v>
      </c>
      <c r="M27" s="71">
        <v>9799</v>
      </c>
      <c r="N27" s="71">
        <v>0</v>
      </c>
      <c r="O27" s="71">
        <v>0</v>
      </c>
      <c r="P27" s="612"/>
      <c r="Q27" s="457"/>
      <c r="R27" s="457"/>
      <c r="S27" s="681"/>
      <c r="AE27" s="146"/>
    </row>
    <row r="28" spans="1:31" ht="39" customHeight="1" x14ac:dyDescent="0.2">
      <c r="A28" s="667" t="s">
        <v>151</v>
      </c>
      <c r="B28" s="668" t="s">
        <v>264</v>
      </c>
      <c r="C28" s="327" t="s">
        <v>169</v>
      </c>
      <c r="D28" s="124">
        <v>1737.7201112140872</v>
      </c>
      <c r="E28" s="124">
        <v>1737.7201112140872</v>
      </c>
      <c r="F28" s="99">
        <v>0</v>
      </c>
      <c r="G28" s="99">
        <v>0</v>
      </c>
      <c r="H28" s="53">
        <v>1738</v>
      </c>
      <c r="I28" s="53">
        <v>1143</v>
      </c>
      <c r="J28" s="53">
        <v>0</v>
      </c>
      <c r="K28" s="53">
        <v>595</v>
      </c>
      <c r="L28" s="71">
        <v>1183</v>
      </c>
      <c r="M28" s="71">
        <v>0</v>
      </c>
      <c r="N28" s="71">
        <v>0</v>
      </c>
      <c r="O28" s="71">
        <v>1183</v>
      </c>
      <c r="P28" s="612" t="s">
        <v>621</v>
      </c>
      <c r="Q28" s="457">
        <v>1</v>
      </c>
      <c r="R28" s="457">
        <v>1</v>
      </c>
      <c r="S28" s="681" t="s">
        <v>624</v>
      </c>
      <c r="AE28" s="146"/>
    </row>
    <row r="29" spans="1:31" ht="18.75" customHeight="1" x14ac:dyDescent="0.2">
      <c r="A29" s="667"/>
      <c r="B29" s="668"/>
      <c r="C29" s="327" t="s">
        <v>175</v>
      </c>
      <c r="D29" s="124">
        <v>7909.5227062094536</v>
      </c>
      <c r="E29" s="124">
        <v>7909.5227062094536</v>
      </c>
      <c r="F29" s="99">
        <v>0</v>
      </c>
      <c r="G29" s="99">
        <v>0</v>
      </c>
      <c r="H29" s="53">
        <v>7908</v>
      </c>
      <c r="I29" s="53">
        <v>7908</v>
      </c>
      <c r="J29" s="53">
        <v>0</v>
      </c>
      <c r="K29" s="53">
        <v>0</v>
      </c>
      <c r="L29" s="71">
        <v>7908</v>
      </c>
      <c r="M29" s="71">
        <v>7908</v>
      </c>
      <c r="N29" s="71">
        <v>0</v>
      </c>
      <c r="O29" s="71">
        <v>0</v>
      </c>
      <c r="P29" s="612"/>
      <c r="Q29" s="457"/>
      <c r="R29" s="457"/>
      <c r="S29" s="681"/>
      <c r="AE29" s="146"/>
    </row>
    <row r="30" spans="1:31" ht="30.75" customHeight="1" x14ac:dyDescent="0.2">
      <c r="A30" s="667" t="s">
        <v>152</v>
      </c>
      <c r="B30" s="668" t="s">
        <v>265</v>
      </c>
      <c r="C30" s="327" t="s">
        <v>169</v>
      </c>
      <c r="D30" s="124">
        <v>1737.7201112140872</v>
      </c>
      <c r="E30" s="124">
        <v>1737.7201112140872</v>
      </c>
      <c r="F30" s="99">
        <v>0</v>
      </c>
      <c r="G30" s="99">
        <v>0</v>
      </c>
      <c r="H30" s="53">
        <v>1738</v>
      </c>
      <c r="I30" s="53">
        <v>0</v>
      </c>
      <c r="J30" s="53">
        <v>0</v>
      </c>
      <c r="K30" s="53">
        <v>1738</v>
      </c>
      <c r="L30" s="71">
        <v>999</v>
      </c>
      <c r="M30" s="71">
        <v>0</v>
      </c>
      <c r="N30" s="71">
        <v>0</v>
      </c>
      <c r="O30" s="71">
        <v>999</v>
      </c>
      <c r="P30" s="612" t="s">
        <v>621</v>
      </c>
      <c r="Q30" s="457">
        <v>1</v>
      </c>
      <c r="R30" s="457">
        <v>1</v>
      </c>
      <c r="S30" s="681" t="s">
        <v>625</v>
      </c>
      <c r="AE30" s="146"/>
    </row>
    <row r="31" spans="1:31" ht="24" customHeight="1" x14ac:dyDescent="0.2">
      <c r="A31" s="667"/>
      <c r="B31" s="668"/>
      <c r="C31" s="327" t="s">
        <v>175</v>
      </c>
      <c r="D31" s="124">
        <v>6675.7414272474516</v>
      </c>
      <c r="E31" s="124">
        <v>6675.7414272474516</v>
      </c>
      <c r="F31" s="99">
        <v>0</v>
      </c>
      <c r="G31" s="99">
        <v>0</v>
      </c>
      <c r="H31" s="53">
        <v>4228</v>
      </c>
      <c r="I31" s="53">
        <v>4228</v>
      </c>
      <c r="J31" s="53">
        <v>0</v>
      </c>
      <c r="K31" s="53">
        <v>0</v>
      </c>
      <c r="L31" s="71">
        <v>4214</v>
      </c>
      <c r="M31" s="71">
        <v>4214</v>
      </c>
      <c r="N31" s="71">
        <v>0</v>
      </c>
      <c r="O31" s="71">
        <v>0</v>
      </c>
      <c r="P31" s="612"/>
      <c r="Q31" s="457"/>
      <c r="R31" s="457"/>
      <c r="S31" s="681"/>
      <c r="AE31" s="146"/>
    </row>
    <row r="32" spans="1:31" x14ac:dyDescent="0.2">
      <c r="A32" s="28"/>
      <c r="B32" s="345" t="s">
        <v>386</v>
      </c>
      <c r="C32" s="327"/>
      <c r="D32" s="125">
        <f>+D30+D28+D26+D24+D22+D20+D18+D16+D15+D13+D12</f>
        <v>85120.771547729382</v>
      </c>
      <c r="E32" s="125">
        <f t="shared" ref="E32:O32" si="1">+E30+E28+E26+E24+E22+E20+E18+E16+E15+E13+E12</f>
        <v>85120.771547729382</v>
      </c>
      <c r="F32" s="125">
        <f t="shared" si="1"/>
        <v>0</v>
      </c>
      <c r="G32" s="125">
        <f t="shared" si="1"/>
        <v>0</v>
      </c>
      <c r="H32" s="125">
        <f t="shared" si="1"/>
        <v>85149</v>
      </c>
      <c r="I32" s="125">
        <f t="shared" si="1"/>
        <v>44325</v>
      </c>
      <c r="J32" s="125">
        <f t="shared" si="1"/>
        <v>0</v>
      </c>
      <c r="K32" s="125">
        <f t="shared" si="1"/>
        <v>40824</v>
      </c>
      <c r="L32" s="65">
        <f t="shared" si="1"/>
        <v>23452</v>
      </c>
      <c r="M32" s="65">
        <f t="shared" si="1"/>
        <v>11841</v>
      </c>
      <c r="N32" s="65">
        <f t="shared" si="1"/>
        <v>0</v>
      </c>
      <c r="O32" s="65">
        <f t="shared" si="1"/>
        <v>11611</v>
      </c>
      <c r="P32" s="339"/>
      <c r="Q32" s="340"/>
      <c r="R32" s="341"/>
      <c r="S32" s="1"/>
      <c r="AE32" s="146"/>
    </row>
    <row r="33" spans="1:32" x14ac:dyDescent="0.2">
      <c r="A33" s="28"/>
      <c r="B33" s="345" t="s">
        <v>387</v>
      </c>
      <c r="C33" s="327"/>
      <c r="D33" s="125">
        <f>+D31+D29+D27+D25+D23+D21+D19+D17</f>
        <v>160303.23215940688</v>
      </c>
      <c r="E33" s="125">
        <f t="shared" ref="E33:O33" si="2">+E31+E29+E27+E25+E23+E21+E19+E17</f>
        <v>160303.23215940688</v>
      </c>
      <c r="F33" s="125">
        <f t="shared" si="2"/>
        <v>0</v>
      </c>
      <c r="G33" s="125">
        <f t="shared" si="2"/>
        <v>0</v>
      </c>
      <c r="H33" s="125">
        <f t="shared" si="2"/>
        <v>157792.2483781279</v>
      </c>
      <c r="I33" s="125">
        <f t="shared" si="2"/>
        <v>157792.2483781279</v>
      </c>
      <c r="J33" s="125">
        <f t="shared" si="2"/>
        <v>0</v>
      </c>
      <c r="K33" s="125">
        <f t="shared" si="2"/>
        <v>0</v>
      </c>
      <c r="L33" s="65">
        <f t="shared" si="2"/>
        <v>68822</v>
      </c>
      <c r="M33" s="65">
        <f t="shared" si="2"/>
        <v>68822</v>
      </c>
      <c r="N33" s="65">
        <f t="shared" si="2"/>
        <v>0</v>
      </c>
      <c r="O33" s="65">
        <f t="shared" si="2"/>
        <v>0</v>
      </c>
      <c r="P33" s="339"/>
      <c r="Q33" s="340"/>
      <c r="R33" s="341"/>
      <c r="S33" s="1"/>
      <c r="AE33" s="146"/>
    </row>
    <row r="34" spans="1:32" x14ac:dyDescent="0.2">
      <c r="A34" s="28"/>
      <c r="B34" s="345" t="s">
        <v>388</v>
      </c>
      <c r="C34" s="327"/>
      <c r="D34" s="125">
        <f>+D14</f>
        <v>20273.401297497683</v>
      </c>
      <c r="E34" s="125">
        <f t="shared" ref="E34:O34" si="3">+E14</f>
        <v>20273.401297497683</v>
      </c>
      <c r="F34" s="125">
        <f t="shared" si="3"/>
        <v>0</v>
      </c>
      <c r="G34" s="125">
        <f t="shared" si="3"/>
        <v>0</v>
      </c>
      <c r="H34" s="125">
        <f t="shared" si="3"/>
        <v>33455</v>
      </c>
      <c r="I34" s="125">
        <f t="shared" si="3"/>
        <v>33455</v>
      </c>
      <c r="J34" s="125">
        <f t="shared" si="3"/>
        <v>0</v>
      </c>
      <c r="K34" s="125">
        <f t="shared" si="3"/>
        <v>0</v>
      </c>
      <c r="L34" s="65">
        <f t="shared" si="3"/>
        <v>33455</v>
      </c>
      <c r="M34" s="65">
        <f t="shared" si="3"/>
        <v>33455</v>
      </c>
      <c r="N34" s="65">
        <f t="shared" si="3"/>
        <v>0</v>
      </c>
      <c r="O34" s="65">
        <f t="shared" si="3"/>
        <v>0</v>
      </c>
      <c r="P34" s="339"/>
      <c r="Q34" s="340"/>
      <c r="R34" s="341"/>
      <c r="S34" s="1"/>
      <c r="AE34" s="146"/>
    </row>
    <row r="35" spans="1:32" ht="21" customHeight="1" x14ac:dyDescent="0.2">
      <c r="A35" s="394"/>
      <c r="B35" s="389" t="s">
        <v>163</v>
      </c>
      <c r="C35" s="48"/>
      <c r="D35" s="123">
        <f t="shared" ref="D35:O35" si="4">SUM(D12:D31)</f>
        <v>265697.40500463394</v>
      </c>
      <c r="E35" s="123">
        <f t="shared" si="4"/>
        <v>265697.40500463394</v>
      </c>
      <c r="F35" s="123">
        <f t="shared" si="4"/>
        <v>0</v>
      </c>
      <c r="G35" s="123">
        <f t="shared" si="4"/>
        <v>0</v>
      </c>
      <c r="H35" s="123">
        <f t="shared" si="4"/>
        <v>276396.24837812793</v>
      </c>
      <c r="I35" s="123">
        <f t="shared" si="4"/>
        <v>235572.2483781279</v>
      </c>
      <c r="J35" s="123">
        <f t="shared" si="4"/>
        <v>0</v>
      </c>
      <c r="K35" s="123">
        <f t="shared" si="4"/>
        <v>40824</v>
      </c>
      <c r="L35" s="281">
        <f t="shared" si="4"/>
        <v>125729</v>
      </c>
      <c r="M35" s="281">
        <f t="shared" si="4"/>
        <v>114118</v>
      </c>
      <c r="N35" s="281">
        <f t="shared" si="4"/>
        <v>0</v>
      </c>
      <c r="O35" s="281">
        <f t="shared" si="4"/>
        <v>11611</v>
      </c>
      <c r="P35" s="339"/>
      <c r="Q35" s="340"/>
      <c r="R35" s="341"/>
      <c r="S35" s="1"/>
      <c r="AE35" s="146"/>
      <c r="AF35" s="146"/>
    </row>
    <row r="36" spans="1:32" ht="18" customHeight="1" x14ac:dyDescent="0.2">
      <c r="A36" s="537" t="s">
        <v>389</v>
      </c>
      <c r="B36" s="538"/>
      <c r="C36" s="538"/>
      <c r="D36" s="538"/>
      <c r="E36" s="538"/>
      <c r="F36" s="538"/>
      <c r="G36" s="538"/>
      <c r="H36" s="538"/>
      <c r="I36" s="538"/>
      <c r="J36" s="538"/>
      <c r="K36" s="538"/>
      <c r="L36" s="538"/>
      <c r="M36" s="538"/>
      <c r="N36" s="538"/>
      <c r="O36" s="539"/>
      <c r="P36" s="339"/>
      <c r="Q36" s="340"/>
      <c r="R36" s="341"/>
      <c r="S36" s="1"/>
      <c r="AE36" s="146"/>
    </row>
    <row r="37" spans="1:32" ht="36.75" customHeight="1" x14ac:dyDescent="0.2">
      <c r="A37" s="451" t="s">
        <v>142</v>
      </c>
      <c r="B37" s="442" t="s">
        <v>390</v>
      </c>
      <c r="C37" s="386" t="s">
        <v>169</v>
      </c>
      <c r="D37" s="124">
        <v>46339.202965708995</v>
      </c>
      <c r="E37" s="124">
        <v>46339.202965708995</v>
      </c>
      <c r="F37" s="99">
        <v>0</v>
      </c>
      <c r="G37" s="99">
        <v>0</v>
      </c>
      <c r="H37" s="53">
        <v>0</v>
      </c>
      <c r="I37" s="53">
        <v>0</v>
      </c>
      <c r="J37" s="53">
        <v>0</v>
      </c>
      <c r="K37" s="53">
        <v>0</v>
      </c>
      <c r="L37" s="52">
        <v>0</v>
      </c>
      <c r="M37" s="52">
        <v>0</v>
      </c>
      <c r="N37" s="52">
        <v>0</v>
      </c>
      <c r="O37" s="52">
        <v>0</v>
      </c>
      <c r="P37" s="442" t="s">
        <v>634</v>
      </c>
      <c r="Q37" s="482">
        <v>900</v>
      </c>
      <c r="R37" s="482">
        <v>916</v>
      </c>
      <c r="S37" s="703" t="s">
        <v>877</v>
      </c>
      <c r="AE37" s="146"/>
    </row>
    <row r="38" spans="1:32" ht="36" customHeight="1" x14ac:dyDescent="0.2">
      <c r="A38" s="452"/>
      <c r="B38" s="670"/>
      <c r="C38" s="386" t="s">
        <v>88</v>
      </c>
      <c r="D38" s="124">
        <v>8688.6005560704361</v>
      </c>
      <c r="E38" s="124">
        <v>8688.6005560704361</v>
      </c>
      <c r="F38" s="99">
        <v>0</v>
      </c>
      <c r="G38" s="99">
        <v>0</v>
      </c>
      <c r="H38" s="53">
        <v>46340</v>
      </c>
      <c r="I38" s="53">
        <v>0</v>
      </c>
      <c r="J38" s="53">
        <v>0</v>
      </c>
      <c r="K38" s="53">
        <v>46340</v>
      </c>
      <c r="L38" s="71">
        <v>25742</v>
      </c>
      <c r="M38" s="71">
        <v>0</v>
      </c>
      <c r="N38" s="71">
        <v>0</v>
      </c>
      <c r="O38" s="71">
        <v>25742</v>
      </c>
      <c r="P38" s="670"/>
      <c r="Q38" s="600"/>
      <c r="R38" s="600"/>
      <c r="S38" s="704"/>
      <c r="AE38" s="146"/>
    </row>
    <row r="39" spans="1:32" ht="52.5" customHeight="1" x14ac:dyDescent="0.2">
      <c r="A39" s="452"/>
      <c r="B39" s="670"/>
      <c r="C39" s="386" t="s">
        <v>87</v>
      </c>
      <c r="D39" s="124">
        <v>57924.003707136239</v>
      </c>
      <c r="E39" s="124">
        <v>57924.003707136239</v>
      </c>
      <c r="F39" s="99">
        <v>0</v>
      </c>
      <c r="G39" s="99">
        <v>0</v>
      </c>
      <c r="H39" s="53">
        <v>0</v>
      </c>
      <c r="I39" s="53">
        <v>0</v>
      </c>
      <c r="J39" s="53">
        <v>0</v>
      </c>
      <c r="K39" s="53">
        <v>0</v>
      </c>
      <c r="L39" s="52">
        <v>32000</v>
      </c>
      <c r="M39" s="52">
        <v>0</v>
      </c>
      <c r="N39" s="52">
        <v>0</v>
      </c>
      <c r="O39" s="52">
        <v>32000</v>
      </c>
      <c r="P39" s="670"/>
      <c r="Q39" s="600"/>
      <c r="R39" s="600"/>
      <c r="S39" s="704"/>
      <c r="AE39" s="146"/>
    </row>
    <row r="40" spans="1:32" ht="33.75" customHeight="1" x14ac:dyDescent="0.2">
      <c r="A40" s="453"/>
      <c r="B40" s="444"/>
      <c r="C40" s="386" t="s">
        <v>155</v>
      </c>
      <c r="D40" s="124">
        <v>0</v>
      </c>
      <c r="E40" s="124">
        <v>0</v>
      </c>
      <c r="F40" s="99">
        <v>0</v>
      </c>
      <c r="G40" s="99">
        <v>0</v>
      </c>
      <c r="H40" s="53">
        <v>0</v>
      </c>
      <c r="I40" s="53">
        <v>0</v>
      </c>
      <c r="J40" s="53">
        <v>0</v>
      </c>
      <c r="K40" s="53">
        <v>0</v>
      </c>
      <c r="L40" s="71">
        <v>20274</v>
      </c>
      <c r="M40" s="71">
        <v>0</v>
      </c>
      <c r="N40" s="71">
        <v>0</v>
      </c>
      <c r="O40" s="71">
        <v>20274</v>
      </c>
      <c r="P40" s="444"/>
      <c r="Q40" s="601"/>
      <c r="R40" s="601"/>
      <c r="S40" s="705"/>
      <c r="AE40" s="146"/>
    </row>
    <row r="41" spans="1:32" ht="33" customHeight="1" x14ac:dyDescent="0.2">
      <c r="A41" s="640" t="s">
        <v>143</v>
      </c>
      <c r="B41" s="442" t="s">
        <v>391</v>
      </c>
      <c r="C41" s="386" t="s">
        <v>169</v>
      </c>
      <c r="D41" s="124">
        <v>37650.602409638559</v>
      </c>
      <c r="E41" s="124">
        <v>37650.602409638559</v>
      </c>
      <c r="F41" s="99">
        <v>0</v>
      </c>
      <c r="G41" s="99">
        <v>0</v>
      </c>
      <c r="H41" s="124">
        <v>0</v>
      </c>
      <c r="I41" s="124">
        <v>0</v>
      </c>
      <c r="J41" s="99">
        <v>0</v>
      </c>
      <c r="K41" s="99">
        <v>0</v>
      </c>
      <c r="L41" s="71">
        <v>0</v>
      </c>
      <c r="M41" s="71">
        <v>0</v>
      </c>
      <c r="N41" s="62">
        <v>0</v>
      </c>
      <c r="O41" s="62">
        <v>0</v>
      </c>
      <c r="P41" s="442" t="s">
        <v>643</v>
      </c>
      <c r="Q41" s="482">
        <v>370</v>
      </c>
      <c r="R41" s="482">
        <v>400</v>
      </c>
      <c r="S41" s="703" t="s">
        <v>895</v>
      </c>
      <c r="AE41" s="146"/>
    </row>
    <row r="42" spans="1:32" ht="42" customHeight="1" x14ac:dyDescent="0.2">
      <c r="A42" s="672"/>
      <c r="B42" s="670"/>
      <c r="C42" s="386" t="s">
        <v>88</v>
      </c>
      <c r="D42" s="124">
        <v>0</v>
      </c>
      <c r="E42" s="124">
        <v>0</v>
      </c>
      <c r="F42" s="99">
        <v>0</v>
      </c>
      <c r="G42" s="99">
        <v>0</v>
      </c>
      <c r="H42" s="53">
        <v>37651</v>
      </c>
      <c r="I42" s="53">
        <v>0</v>
      </c>
      <c r="J42" s="53">
        <v>0</v>
      </c>
      <c r="K42" s="53">
        <v>37651</v>
      </c>
      <c r="L42" s="71">
        <v>37551</v>
      </c>
      <c r="M42" s="71">
        <v>0</v>
      </c>
      <c r="N42" s="71">
        <v>0</v>
      </c>
      <c r="O42" s="71">
        <v>37551</v>
      </c>
      <c r="P42" s="444"/>
      <c r="Q42" s="601"/>
      <c r="R42" s="601"/>
      <c r="S42" s="705"/>
      <c r="AE42" s="146"/>
    </row>
    <row r="43" spans="1:32" ht="49.5" customHeight="1" x14ac:dyDescent="0.2">
      <c r="A43" s="640" t="s">
        <v>144</v>
      </c>
      <c r="B43" s="455" t="s">
        <v>270</v>
      </c>
      <c r="C43" s="386" t="s">
        <v>88</v>
      </c>
      <c r="D43" s="124">
        <v>20273.401297497683</v>
      </c>
      <c r="E43" s="124">
        <v>20273.401297497683</v>
      </c>
      <c r="F43" s="99">
        <v>0</v>
      </c>
      <c r="G43" s="99">
        <v>0</v>
      </c>
      <c r="H43" s="53">
        <v>14481</v>
      </c>
      <c r="I43" s="53">
        <v>0</v>
      </c>
      <c r="J43" s="53">
        <v>0</v>
      </c>
      <c r="K43" s="53">
        <v>14481</v>
      </c>
      <c r="L43" s="71">
        <v>11827</v>
      </c>
      <c r="M43" s="71">
        <v>0</v>
      </c>
      <c r="N43" s="71">
        <v>0</v>
      </c>
      <c r="O43" s="71">
        <v>11827</v>
      </c>
      <c r="P43" s="455" t="s">
        <v>634</v>
      </c>
      <c r="Q43" s="457">
        <v>4793</v>
      </c>
      <c r="R43" s="457">
        <v>4793</v>
      </c>
      <c r="S43" s="681" t="s">
        <v>870</v>
      </c>
      <c r="AE43" s="146"/>
    </row>
    <row r="44" spans="1:32" ht="44.25" customHeight="1" x14ac:dyDescent="0.2">
      <c r="A44" s="672"/>
      <c r="B44" s="455"/>
      <c r="C44" s="386" t="s">
        <v>87</v>
      </c>
      <c r="D44" s="124">
        <v>0</v>
      </c>
      <c r="E44" s="124">
        <v>0</v>
      </c>
      <c r="F44" s="99">
        <v>0</v>
      </c>
      <c r="G44" s="99">
        <v>0</v>
      </c>
      <c r="H44" s="53">
        <v>0</v>
      </c>
      <c r="I44" s="53">
        <v>0</v>
      </c>
      <c r="J44" s="53">
        <v>0</v>
      </c>
      <c r="K44" s="53">
        <v>0</v>
      </c>
      <c r="L44" s="71">
        <v>3292</v>
      </c>
      <c r="M44" s="71">
        <v>3292</v>
      </c>
      <c r="N44" s="71">
        <v>0</v>
      </c>
      <c r="O44" s="71">
        <v>0</v>
      </c>
      <c r="P44" s="455"/>
      <c r="Q44" s="457"/>
      <c r="R44" s="457"/>
      <c r="S44" s="681"/>
      <c r="AE44" s="146"/>
    </row>
    <row r="45" spans="1:32" ht="53.25" customHeight="1" x14ac:dyDescent="0.2">
      <c r="A45" s="641"/>
      <c r="B45" s="455"/>
      <c r="C45" s="386" t="s">
        <v>175</v>
      </c>
      <c r="D45" s="124">
        <v>217215.01390176089</v>
      </c>
      <c r="E45" s="124">
        <v>217215.01390176089</v>
      </c>
      <c r="F45" s="99">
        <v>0</v>
      </c>
      <c r="G45" s="99">
        <v>0</v>
      </c>
      <c r="H45" s="53">
        <v>217215.01390176089</v>
      </c>
      <c r="I45" s="53">
        <v>217215.01390176089</v>
      </c>
      <c r="J45" s="53">
        <v>0</v>
      </c>
      <c r="K45" s="53">
        <v>0</v>
      </c>
      <c r="L45" s="71">
        <v>224720</v>
      </c>
      <c r="M45" s="71">
        <v>224720</v>
      </c>
      <c r="N45" s="71">
        <v>0</v>
      </c>
      <c r="O45" s="71">
        <v>0</v>
      </c>
      <c r="P45" s="455"/>
      <c r="Q45" s="457"/>
      <c r="R45" s="457"/>
      <c r="S45" s="681"/>
      <c r="AE45" s="146"/>
    </row>
    <row r="46" spans="1:32" ht="61.5" customHeight="1" x14ac:dyDescent="0.2">
      <c r="A46" s="322" t="s">
        <v>145</v>
      </c>
      <c r="B46" s="383" t="s">
        <v>392</v>
      </c>
      <c r="C46" s="31" t="s">
        <v>155</v>
      </c>
      <c r="D46" s="124">
        <v>20273.401297497683</v>
      </c>
      <c r="E46" s="124">
        <v>20273.401297497683</v>
      </c>
      <c r="F46" s="99">
        <v>0</v>
      </c>
      <c r="G46" s="99">
        <v>0</v>
      </c>
      <c r="H46" s="53">
        <v>20273</v>
      </c>
      <c r="I46" s="53">
        <v>0</v>
      </c>
      <c r="J46" s="53">
        <v>0</v>
      </c>
      <c r="K46" s="53">
        <v>20273</v>
      </c>
      <c r="L46" s="71">
        <v>20103</v>
      </c>
      <c r="M46" s="71">
        <v>0</v>
      </c>
      <c r="N46" s="71">
        <v>0</v>
      </c>
      <c r="O46" s="71">
        <v>20103</v>
      </c>
      <c r="P46" s="386" t="s">
        <v>635</v>
      </c>
      <c r="Q46" s="392">
        <v>1</v>
      </c>
      <c r="R46" s="392">
        <v>1</v>
      </c>
      <c r="S46" s="1" t="s">
        <v>641</v>
      </c>
      <c r="AE46" s="146"/>
    </row>
    <row r="47" spans="1:32" ht="93.75" customHeight="1" x14ac:dyDescent="0.2">
      <c r="A47" s="322" t="s">
        <v>146</v>
      </c>
      <c r="B47" s="383" t="s">
        <v>221</v>
      </c>
      <c r="C47" s="31" t="s">
        <v>88</v>
      </c>
      <c r="D47" s="124">
        <v>0</v>
      </c>
      <c r="E47" s="124">
        <v>0</v>
      </c>
      <c r="F47" s="99">
        <v>0</v>
      </c>
      <c r="G47" s="99">
        <v>0</v>
      </c>
      <c r="H47" s="53">
        <v>57924</v>
      </c>
      <c r="I47" s="53">
        <v>0</v>
      </c>
      <c r="J47" s="53">
        <v>0</v>
      </c>
      <c r="K47" s="53">
        <v>57924</v>
      </c>
      <c r="L47" s="71">
        <v>57693</v>
      </c>
      <c r="M47" s="71">
        <v>0</v>
      </c>
      <c r="N47" s="71">
        <v>0</v>
      </c>
      <c r="O47" s="71">
        <v>57693</v>
      </c>
      <c r="P47" s="28" t="s">
        <v>634</v>
      </c>
      <c r="Q47" s="211" t="s">
        <v>636</v>
      </c>
      <c r="R47" s="211" t="s">
        <v>637</v>
      </c>
      <c r="S47" s="1" t="s">
        <v>897</v>
      </c>
      <c r="AE47" s="146"/>
    </row>
    <row r="48" spans="1:32" ht="92.25" customHeight="1" x14ac:dyDescent="0.2">
      <c r="A48" s="554" t="s">
        <v>153</v>
      </c>
      <c r="B48" s="455" t="s">
        <v>29</v>
      </c>
      <c r="C48" s="386" t="s">
        <v>88</v>
      </c>
      <c r="D48" s="124">
        <v>14481.00092678406</v>
      </c>
      <c r="E48" s="124">
        <v>14481.00092678406</v>
      </c>
      <c r="F48" s="99">
        <v>0</v>
      </c>
      <c r="G48" s="99">
        <v>0</v>
      </c>
      <c r="H48" s="124">
        <v>8109</v>
      </c>
      <c r="I48" s="124">
        <v>8109</v>
      </c>
      <c r="J48" s="124">
        <v>0</v>
      </c>
      <c r="K48" s="124">
        <v>0</v>
      </c>
      <c r="L48" s="71">
        <v>12746</v>
      </c>
      <c r="M48" s="71">
        <v>12746</v>
      </c>
      <c r="N48" s="71">
        <v>0</v>
      </c>
      <c r="O48" s="71">
        <v>0</v>
      </c>
      <c r="P48" s="455" t="s">
        <v>638</v>
      </c>
      <c r="Q48" s="457">
        <v>12</v>
      </c>
      <c r="R48" s="457">
        <v>12</v>
      </c>
      <c r="S48" s="681" t="s">
        <v>642</v>
      </c>
      <c r="AE48" s="146"/>
    </row>
    <row r="49" spans="1:31" ht="68.25" customHeight="1" x14ac:dyDescent="0.2">
      <c r="A49" s="554"/>
      <c r="B49" s="455"/>
      <c r="C49" s="386" t="s">
        <v>175</v>
      </c>
      <c r="D49" s="124">
        <v>434430.02780352178</v>
      </c>
      <c r="E49" s="124">
        <v>434430.02780352178</v>
      </c>
      <c r="F49" s="99">
        <v>0</v>
      </c>
      <c r="G49" s="99">
        <v>0</v>
      </c>
      <c r="H49" s="124">
        <v>434430.02780352178</v>
      </c>
      <c r="I49" s="124">
        <v>434430.02780352178</v>
      </c>
      <c r="J49" s="124">
        <v>0</v>
      </c>
      <c r="K49" s="124">
        <v>0</v>
      </c>
      <c r="L49" s="71">
        <v>365777</v>
      </c>
      <c r="M49" s="71">
        <v>365777</v>
      </c>
      <c r="N49" s="71">
        <v>0</v>
      </c>
      <c r="O49" s="71">
        <v>0</v>
      </c>
      <c r="P49" s="455"/>
      <c r="Q49" s="457"/>
      <c r="R49" s="457"/>
      <c r="S49" s="681"/>
      <c r="AE49" s="146"/>
    </row>
    <row r="50" spans="1:31" ht="87.75" customHeight="1" x14ac:dyDescent="0.2">
      <c r="A50" s="322" t="s">
        <v>116</v>
      </c>
      <c r="B50" s="386" t="s">
        <v>269</v>
      </c>
      <c r="C50" s="31" t="s">
        <v>88</v>
      </c>
      <c r="D50" s="124">
        <v>57924.003707136239</v>
      </c>
      <c r="E50" s="124">
        <v>57924.003707136239</v>
      </c>
      <c r="F50" s="99">
        <v>0</v>
      </c>
      <c r="G50" s="99">
        <v>0</v>
      </c>
      <c r="H50" s="124">
        <v>57924</v>
      </c>
      <c r="I50" s="124">
        <v>0</v>
      </c>
      <c r="J50" s="124">
        <v>0</v>
      </c>
      <c r="K50" s="124">
        <v>57924</v>
      </c>
      <c r="L50" s="71">
        <v>53762</v>
      </c>
      <c r="M50" s="71">
        <v>0</v>
      </c>
      <c r="N50" s="71">
        <v>0</v>
      </c>
      <c r="O50" s="71">
        <v>53762</v>
      </c>
      <c r="P50" s="14" t="s">
        <v>643</v>
      </c>
      <c r="Q50" s="392">
        <v>650</v>
      </c>
      <c r="R50" s="392">
        <v>450</v>
      </c>
      <c r="S50" s="1" t="s">
        <v>898</v>
      </c>
      <c r="AE50" s="146"/>
    </row>
    <row r="51" spans="1:31" ht="43.5" customHeight="1" x14ac:dyDescent="0.2">
      <c r="A51" s="26" t="s">
        <v>86</v>
      </c>
      <c r="B51" s="386" t="s">
        <v>1</v>
      </c>
      <c r="C51" s="78" t="s">
        <v>169</v>
      </c>
      <c r="D51" s="124">
        <v>28962.001853568119</v>
      </c>
      <c r="E51" s="124">
        <v>28962.001853568119</v>
      </c>
      <c r="F51" s="99">
        <v>0</v>
      </c>
      <c r="G51" s="99">
        <v>0</v>
      </c>
      <c r="H51" s="124">
        <v>23170</v>
      </c>
      <c r="I51" s="124">
        <v>23170</v>
      </c>
      <c r="J51" s="124">
        <v>0</v>
      </c>
      <c r="K51" s="124">
        <v>0</v>
      </c>
      <c r="L51" s="71">
        <v>10829</v>
      </c>
      <c r="M51" s="71">
        <v>10829</v>
      </c>
      <c r="N51" s="71">
        <v>0</v>
      </c>
      <c r="O51" s="71">
        <v>0</v>
      </c>
      <c r="P51" s="395" t="s">
        <v>639</v>
      </c>
      <c r="Q51" s="346">
        <v>20</v>
      </c>
      <c r="R51" s="346">
        <v>7</v>
      </c>
      <c r="S51" s="1" t="s">
        <v>644</v>
      </c>
      <c r="AE51" s="146"/>
    </row>
    <row r="52" spans="1:31" ht="141" customHeight="1" x14ac:dyDescent="0.2">
      <c r="A52" s="26" t="s">
        <v>83</v>
      </c>
      <c r="B52" s="386" t="s">
        <v>279</v>
      </c>
      <c r="C52" s="78" t="s">
        <v>169</v>
      </c>
      <c r="D52" s="124">
        <v>14481.00092678406</v>
      </c>
      <c r="E52" s="124">
        <v>14481.00092678406</v>
      </c>
      <c r="F52" s="99">
        <v>0</v>
      </c>
      <c r="G52" s="99">
        <v>0</v>
      </c>
      <c r="H52" s="124">
        <v>14481</v>
      </c>
      <c r="I52" s="124">
        <v>14481</v>
      </c>
      <c r="J52" s="124">
        <v>0</v>
      </c>
      <c r="K52" s="124">
        <v>0</v>
      </c>
      <c r="L52" s="71">
        <v>14481</v>
      </c>
      <c r="M52" s="71">
        <v>14481</v>
      </c>
      <c r="N52" s="71">
        <v>0</v>
      </c>
      <c r="O52" s="71">
        <v>0</v>
      </c>
      <c r="P52" s="14" t="s">
        <v>640</v>
      </c>
      <c r="Q52" s="392">
        <v>6</v>
      </c>
      <c r="R52" s="392">
        <v>7</v>
      </c>
      <c r="S52" s="1" t="s">
        <v>646</v>
      </c>
      <c r="AE52" s="146"/>
    </row>
    <row r="53" spans="1:31" ht="72.75" customHeight="1" x14ac:dyDescent="0.2">
      <c r="A53" s="26" t="s">
        <v>84</v>
      </c>
      <c r="B53" s="386" t="s">
        <v>280</v>
      </c>
      <c r="C53" s="78" t="s">
        <v>88</v>
      </c>
      <c r="D53" s="124">
        <v>2954.1241890639481</v>
      </c>
      <c r="E53" s="124">
        <v>2954.1241890639481</v>
      </c>
      <c r="F53" s="99">
        <v>0</v>
      </c>
      <c r="G53" s="99">
        <v>0</v>
      </c>
      <c r="H53" s="124">
        <v>2954</v>
      </c>
      <c r="I53" s="124">
        <v>0</v>
      </c>
      <c r="J53" s="124">
        <v>0</v>
      </c>
      <c r="K53" s="124">
        <v>2954</v>
      </c>
      <c r="L53" s="71">
        <v>1787</v>
      </c>
      <c r="M53" s="71">
        <v>178</v>
      </c>
      <c r="N53" s="71">
        <v>0</v>
      </c>
      <c r="O53" s="71">
        <v>1609</v>
      </c>
      <c r="P53" s="14" t="s">
        <v>896</v>
      </c>
      <c r="Q53" s="392">
        <v>100</v>
      </c>
      <c r="R53" s="392">
        <v>100</v>
      </c>
      <c r="S53" s="1" t="s">
        <v>647</v>
      </c>
      <c r="AE53" s="146"/>
    </row>
    <row r="54" spans="1:31" ht="21" x14ac:dyDescent="0.2">
      <c r="A54" s="26"/>
      <c r="B54" s="386"/>
      <c r="C54" s="129" t="s">
        <v>386</v>
      </c>
      <c r="D54" s="68">
        <f>+D52+D51+D41+D37</f>
        <v>127432.80815569975</v>
      </c>
      <c r="E54" s="68">
        <f t="shared" ref="E54:O54" si="5">+E52+E51+E41+E37</f>
        <v>127432.80815569975</v>
      </c>
      <c r="F54" s="68">
        <f t="shared" si="5"/>
        <v>0</v>
      </c>
      <c r="G54" s="68">
        <f t="shared" si="5"/>
        <v>0</v>
      </c>
      <c r="H54" s="68">
        <f t="shared" si="5"/>
        <v>37651</v>
      </c>
      <c r="I54" s="68">
        <f t="shared" si="5"/>
        <v>37651</v>
      </c>
      <c r="J54" s="68">
        <f t="shared" si="5"/>
        <v>0</v>
      </c>
      <c r="K54" s="68">
        <f t="shared" si="5"/>
        <v>0</v>
      </c>
      <c r="L54" s="65">
        <f t="shared" si="5"/>
        <v>25310</v>
      </c>
      <c r="M54" s="65">
        <f t="shared" si="5"/>
        <v>25310</v>
      </c>
      <c r="N54" s="65">
        <f t="shared" si="5"/>
        <v>0</v>
      </c>
      <c r="O54" s="65">
        <f t="shared" si="5"/>
        <v>0</v>
      </c>
      <c r="P54" s="339"/>
      <c r="Q54" s="340"/>
      <c r="R54" s="341"/>
      <c r="S54" s="1"/>
      <c r="AE54" s="146"/>
    </row>
    <row r="55" spans="1:31" ht="21" x14ac:dyDescent="0.2">
      <c r="A55" s="26"/>
      <c r="B55" s="386"/>
      <c r="C55" s="129" t="s">
        <v>393</v>
      </c>
      <c r="D55" s="68">
        <f t="shared" ref="D55:O55" si="6">+D53+D50+D48+D47+D43+D42+D38</f>
        <v>104321.13067655236</v>
      </c>
      <c r="E55" s="68">
        <f t="shared" si="6"/>
        <v>104321.13067655236</v>
      </c>
      <c r="F55" s="68">
        <f t="shared" si="6"/>
        <v>0</v>
      </c>
      <c r="G55" s="68">
        <f t="shared" si="6"/>
        <v>0</v>
      </c>
      <c r="H55" s="68">
        <f t="shared" si="6"/>
        <v>225383</v>
      </c>
      <c r="I55" s="68">
        <f t="shared" si="6"/>
        <v>8109</v>
      </c>
      <c r="J55" s="68">
        <f t="shared" si="6"/>
        <v>0</v>
      </c>
      <c r="K55" s="68">
        <f t="shared" si="6"/>
        <v>217274</v>
      </c>
      <c r="L55" s="65">
        <f t="shared" si="6"/>
        <v>201108</v>
      </c>
      <c r="M55" s="65">
        <f t="shared" si="6"/>
        <v>12924</v>
      </c>
      <c r="N55" s="65">
        <f t="shared" si="6"/>
        <v>0</v>
      </c>
      <c r="O55" s="65">
        <f t="shared" si="6"/>
        <v>188184</v>
      </c>
      <c r="P55" s="68"/>
      <c r="Q55" s="246"/>
      <c r="R55" s="247"/>
      <c r="S55" s="69"/>
      <c r="T55" s="150"/>
      <c r="U55" s="150"/>
      <c r="V55" s="150"/>
      <c r="W55" s="150"/>
      <c r="X55" s="150"/>
      <c r="Y55" s="150"/>
      <c r="Z55" s="150"/>
      <c r="AA55" s="150"/>
      <c r="AB55" s="150"/>
      <c r="AC55" s="150"/>
      <c r="AD55" s="150"/>
      <c r="AE55" s="146"/>
    </row>
    <row r="56" spans="1:31" ht="19.5" customHeight="1" x14ac:dyDescent="0.2">
      <c r="A56" s="26"/>
      <c r="B56" s="386"/>
      <c r="C56" s="129" t="s">
        <v>387</v>
      </c>
      <c r="D56" s="68">
        <f>+D49+D45</f>
        <v>651645.04170528264</v>
      </c>
      <c r="E56" s="68">
        <f t="shared" ref="E56:O56" si="7">+E49+E45</f>
        <v>651645.04170528264</v>
      </c>
      <c r="F56" s="68">
        <f t="shared" si="7"/>
        <v>0</v>
      </c>
      <c r="G56" s="68">
        <f t="shared" si="7"/>
        <v>0</v>
      </c>
      <c r="H56" s="68">
        <f t="shared" si="7"/>
        <v>651645.04170528264</v>
      </c>
      <c r="I56" s="68">
        <f t="shared" si="7"/>
        <v>651645.04170528264</v>
      </c>
      <c r="J56" s="68">
        <f t="shared" si="7"/>
        <v>0</v>
      </c>
      <c r="K56" s="68">
        <f t="shared" si="7"/>
        <v>0</v>
      </c>
      <c r="L56" s="65">
        <f t="shared" si="7"/>
        <v>590497</v>
      </c>
      <c r="M56" s="65">
        <f t="shared" si="7"/>
        <v>590497</v>
      </c>
      <c r="N56" s="65">
        <f t="shared" si="7"/>
        <v>0</v>
      </c>
      <c r="O56" s="65">
        <f t="shared" si="7"/>
        <v>0</v>
      </c>
      <c r="P56" s="339"/>
      <c r="Q56" s="340"/>
      <c r="R56" s="341"/>
      <c r="S56" s="1"/>
      <c r="AE56" s="146"/>
    </row>
    <row r="57" spans="1:31" ht="21" x14ac:dyDescent="0.2">
      <c r="A57" s="26"/>
      <c r="B57" s="386"/>
      <c r="C57" s="129" t="s">
        <v>394</v>
      </c>
      <c r="D57" s="68">
        <f>+D39+D44</f>
        <v>57924.003707136239</v>
      </c>
      <c r="E57" s="68">
        <f t="shared" ref="E57:O57" si="8">+E39+E44</f>
        <v>57924.003707136239</v>
      </c>
      <c r="F57" s="68">
        <f t="shared" si="8"/>
        <v>0</v>
      </c>
      <c r="G57" s="68">
        <f t="shared" si="8"/>
        <v>0</v>
      </c>
      <c r="H57" s="68">
        <f t="shared" si="8"/>
        <v>0</v>
      </c>
      <c r="I57" s="68">
        <f t="shared" si="8"/>
        <v>0</v>
      </c>
      <c r="J57" s="68">
        <f t="shared" si="8"/>
        <v>0</v>
      </c>
      <c r="K57" s="68">
        <f t="shared" si="8"/>
        <v>0</v>
      </c>
      <c r="L57" s="65">
        <f t="shared" si="8"/>
        <v>35292</v>
      </c>
      <c r="M57" s="65">
        <f t="shared" si="8"/>
        <v>3292</v>
      </c>
      <c r="N57" s="65">
        <f t="shared" si="8"/>
        <v>0</v>
      </c>
      <c r="O57" s="65">
        <f t="shared" si="8"/>
        <v>32000</v>
      </c>
      <c r="P57" s="339"/>
      <c r="Q57" s="340"/>
      <c r="R57" s="341"/>
      <c r="S57" s="1"/>
      <c r="AE57" s="146"/>
    </row>
    <row r="58" spans="1:31" ht="21" x14ac:dyDescent="0.2">
      <c r="A58" s="26"/>
      <c r="B58" s="386"/>
      <c r="C58" s="129" t="s">
        <v>395</v>
      </c>
      <c r="D58" s="68">
        <f>+D46+D40</f>
        <v>20273.401297497683</v>
      </c>
      <c r="E58" s="68">
        <f t="shared" ref="E58:O58" si="9">+E46+E40</f>
        <v>20273.401297497683</v>
      </c>
      <c r="F58" s="68">
        <f t="shared" si="9"/>
        <v>0</v>
      </c>
      <c r="G58" s="68">
        <f t="shared" si="9"/>
        <v>0</v>
      </c>
      <c r="H58" s="68">
        <f t="shared" si="9"/>
        <v>20273</v>
      </c>
      <c r="I58" s="68">
        <f t="shared" si="9"/>
        <v>0</v>
      </c>
      <c r="J58" s="68">
        <f t="shared" si="9"/>
        <v>0</v>
      </c>
      <c r="K58" s="68">
        <f t="shared" si="9"/>
        <v>20273</v>
      </c>
      <c r="L58" s="65">
        <f t="shared" si="9"/>
        <v>40377</v>
      </c>
      <c r="M58" s="65">
        <f t="shared" si="9"/>
        <v>0</v>
      </c>
      <c r="N58" s="65">
        <f t="shared" si="9"/>
        <v>0</v>
      </c>
      <c r="O58" s="65">
        <f t="shared" si="9"/>
        <v>40377</v>
      </c>
      <c r="P58" s="339"/>
      <c r="Q58" s="340"/>
      <c r="R58" s="341"/>
      <c r="S58" s="1"/>
      <c r="AE58" s="146"/>
    </row>
    <row r="59" spans="1:31" ht="17.25" customHeight="1" x14ac:dyDescent="0.2">
      <c r="A59" s="27"/>
      <c r="B59" s="21" t="s">
        <v>163</v>
      </c>
      <c r="C59" s="262"/>
      <c r="D59" s="107">
        <f>SUM(D54:D58)</f>
        <v>961596.38554216863</v>
      </c>
      <c r="E59" s="107">
        <f t="shared" ref="E59:O59" si="10">SUM(E54:E58)</f>
        <v>961596.38554216863</v>
      </c>
      <c r="F59" s="107">
        <f t="shared" si="10"/>
        <v>0</v>
      </c>
      <c r="G59" s="107">
        <f t="shared" si="10"/>
        <v>0</v>
      </c>
      <c r="H59" s="107">
        <f t="shared" si="10"/>
        <v>934952.04170528264</v>
      </c>
      <c r="I59" s="107">
        <f t="shared" si="10"/>
        <v>697405.04170528264</v>
      </c>
      <c r="J59" s="107">
        <f t="shared" si="10"/>
        <v>0</v>
      </c>
      <c r="K59" s="107">
        <f t="shared" si="10"/>
        <v>237547</v>
      </c>
      <c r="L59" s="283">
        <f t="shared" si="10"/>
        <v>892584</v>
      </c>
      <c r="M59" s="283">
        <f t="shared" si="10"/>
        <v>632023</v>
      </c>
      <c r="N59" s="283">
        <f t="shared" si="10"/>
        <v>0</v>
      </c>
      <c r="O59" s="283">
        <f t="shared" si="10"/>
        <v>260561</v>
      </c>
      <c r="P59" s="339"/>
      <c r="Q59" s="340"/>
      <c r="R59" s="341"/>
      <c r="S59" s="1"/>
      <c r="AE59" s="146"/>
    </row>
    <row r="60" spans="1:31" ht="15.75" customHeight="1" x14ac:dyDescent="0.2">
      <c r="A60" s="537" t="s">
        <v>396</v>
      </c>
      <c r="B60" s="538"/>
      <c r="C60" s="538"/>
      <c r="D60" s="538"/>
      <c r="E60" s="538"/>
      <c r="F60" s="538"/>
      <c r="G60" s="538"/>
      <c r="H60" s="538"/>
      <c r="I60" s="538"/>
      <c r="J60" s="538"/>
      <c r="K60" s="538"/>
      <c r="L60" s="538"/>
      <c r="M60" s="538"/>
      <c r="N60" s="538"/>
      <c r="O60" s="539"/>
      <c r="P60" s="339"/>
      <c r="Q60" s="340"/>
      <c r="R60" s="341"/>
      <c r="S60" s="1"/>
      <c r="AE60" s="146"/>
    </row>
    <row r="61" spans="1:31" ht="93" customHeight="1" x14ac:dyDescent="0.2">
      <c r="A61" s="322" t="s">
        <v>143</v>
      </c>
      <c r="B61" s="383" t="s">
        <v>397</v>
      </c>
      <c r="C61" s="78" t="s">
        <v>169</v>
      </c>
      <c r="D61" s="124">
        <v>8688.6005560704361</v>
      </c>
      <c r="E61" s="124">
        <v>8688.6005560704361</v>
      </c>
      <c r="F61" s="124">
        <v>0</v>
      </c>
      <c r="G61" s="124">
        <v>0</v>
      </c>
      <c r="H61" s="124">
        <v>0</v>
      </c>
      <c r="I61" s="124">
        <v>0</v>
      </c>
      <c r="J61" s="124">
        <v>0</v>
      </c>
      <c r="K61" s="124">
        <v>0</v>
      </c>
      <c r="L61" s="71">
        <v>0</v>
      </c>
      <c r="M61" s="71">
        <v>0</v>
      </c>
      <c r="N61" s="71">
        <v>0</v>
      </c>
      <c r="O61" s="71">
        <v>0</v>
      </c>
      <c r="P61" s="383" t="s">
        <v>458</v>
      </c>
      <c r="Q61" s="390">
        <v>100</v>
      </c>
      <c r="R61" s="390">
        <v>0</v>
      </c>
      <c r="S61" s="14" t="s">
        <v>782</v>
      </c>
      <c r="AE61" s="146"/>
    </row>
    <row r="62" spans="1:31" ht="48" customHeight="1" x14ac:dyDescent="0.2">
      <c r="A62" s="451" t="s">
        <v>144</v>
      </c>
      <c r="B62" s="442" t="s">
        <v>398</v>
      </c>
      <c r="C62" s="78" t="s">
        <v>169</v>
      </c>
      <c r="D62" s="124">
        <v>14481.00092678406</v>
      </c>
      <c r="E62" s="124">
        <v>14481.00092678406</v>
      </c>
      <c r="F62" s="124">
        <v>0</v>
      </c>
      <c r="G62" s="124">
        <v>0</v>
      </c>
      <c r="H62" s="124">
        <v>0</v>
      </c>
      <c r="I62" s="124">
        <v>0</v>
      </c>
      <c r="J62" s="124">
        <v>0</v>
      </c>
      <c r="K62" s="124">
        <v>0</v>
      </c>
      <c r="L62" s="71">
        <v>0</v>
      </c>
      <c r="M62" s="71">
        <v>0</v>
      </c>
      <c r="N62" s="71">
        <v>0</v>
      </c>
      <c r="O62" s="71">
        <v>0</v>
      </c>
      <c r="P62" s="442" t="s">
        <v>648</v>
      </c>
      <c r="Q62" s="482">
        <v>100</v>
      </c>
      <c r="R62" s="482">
        <v>100</v>
      </c>
      <c r="S62" s="442" t="s">
        <v>899</v>
      </c>
      <c r="AE62" s="146"/>
    </row>
    <row r="63" spans="1:31" ht="44.25" customHeight="1" x14ac:dyDescent="0.2">
      <c r="A63" s="453"/>
      <c r="B63" s="444"/>
      <c r="C63" s="78" t="s">
        <v>88</v>
      </c>
      <c r="D63" s="124">
        <v>0</v>
      </c>
      <c r="E63" s="124">
        <v>0</v>
      </c>
      <c r="F63" s="124">
        <v>0</v>
      </c>
      <c r="G63" s="124">
        <v>0</v>
      </c>
      <c r="H63" s="124">
        <v>14481</v>
      </c>
      <c r="I63" s="124">
        <v>0</v>
      </c>
      <c r="J63" s="124">
        <v>0</v>
      </c>
      <c r="K63" s="124">
        <v>14481</v>
      </c>
      <c r="L63" s="71">
        <v>14463</v>
      </c>
      <c r="M63" s="71">
        <v>0</v>
      </c>
      <c r="N63" s="71">
        <v>0</v>
      </c>
      <c r="O63" s="71">
        <v>14463</v>
      </c>
      <c r="P63" s="444"/>
      <c r="Q63" s="601"/>
      <c r="R63" s="601"/>
      <c r="S63" s="444"/>
      <c r="AE63" s="146"/>
    </row>
    <row r="64" spans="1:31" ht="141" customHeight="1" x14ac:dyDescent="0.2">
      <c r="A64" s="26" t="s">
        <v>146</v>
      </c>
      <c r="B64" s="78" t="s">
        <v>399</v>
      </c>
      <c r="C64" s="78" t="s">
        <v>169</v>
      </c>
      <c r="D64" s="124">
        <v>23169.601482854498</v>
      </c>
      <c r="E64" s="124">
        <v>23169.601482854498</v>
      </c>
      <c r="F64" s="124">
        <v>0</v>
      </c>
      <c r="G64" s="124">
        <v>0</v>
      </c>
      <c r="H64" s="124">
        <v>0</v>
      </c>
      <c r="I64" s="124">
        <v>0</v>
      </c>
      <c r="J64" s="124">
        <v>0</v>
      </c>
      <c r="K64" s="124">
        <v>0</v>
      </c>
      <c r="L64" s="71">
        <v>0</v>
      </c>
      <c r="M64" s="71">
        <v>0</v>
      </c>
      <c r="N64" s="71">
        <v>0</v>
      </c>
      <c r="O64" s="71">
        <v>0</v>
      </c>
      <c r="P64" s="383" t="s">
        <v>458</v>
      </c>
      <c r="Q64" s="390">
        <v>100</v>
      </c>
      <c r="R64" s="390">
        <v>0</v>
      </c>
      <c r="S64" s="14" t="s">
        <v>843</v>
      </c>
      <c r="AE64" s="146"/>
    </row>
    <row r="65" spans="1:31" ht="54" customHeight="1" x14ac:dyDescent="0.2">
      <c r="A65" s="448" t="s">
        <v>149</v>
      </c>
      <c r="B65" s="445" t="s">
        <v>400</v>
      </c>
      <c r="C65" s="78" t="s">
        <v>169</v>
      </c>
      <c r="D65" s="124">
        <v>17377.201112140872</v>
      </c>
      <c r="E65" s="124">
        <v>17377.201112140872</v>
      </c>
      <c r="F65" s="124">
        <v>0</v>
      </c>
      <c r="G65" s="124">
        <v>0</v>
      </c>
      <c r="H65" s="124">
        <v>0</v>
      </c>
      <c r="I65" s="124">
        <v>0</v>
      </c>
      <c r="J65" s="124">
        <v>0</v>
      </c>
      <c r="K65" s="124">
        <v>0</v>
      </c>
      <c r="L65" s="71">
        <v>0</v>
      </c>
      <c r="M65" s="71">
        <v>0</v>
      </c>
      <c r="N65" s="71">
        <v>0</v>
      </c>
      <c r="O65" s="71">
        <v>0</v>
      </c>
      <c r="P65" s="442" t="s">
        <v>648</v>
      </c>
      <c r="Q65" s="482">
        <v>100</v>
      </c>
      <c r="R65" s="482">
        <v>100</v>
      </c>
      <c r="S65" s="445" t="s">
        <v>878</v>
      </c>
      <c r="AE65" s="146"/>
    </row>
    <row r="66" spans="1:31" ht="45" customHeight="1" x14ac:dyDescent="0.2">
      <c r="A66" s="450"/>
      <c r="B66" s="447"/>
      <c r="C66" s="78" t="s">
        <v>88</v>
      </c>
      <c r="D66" s="124">
        <v>0</v>
      </c>
      <c r="E66" s="124">
        <v>0</v>
      </c>
      <c r="F66" s="124">
        <v>0</v>
      </c>
      <c r="G66" s="124">
        <v>0</v>
      </c>
      <c r="H66" s="124">
        <v>2896</v>
      </c>
      <c r="I66" s="124">
        <v>0</v>
      </c>
      <c r="J66" s="124">
        <v>0</v>
      </c>
      <c r="K66" s="124">
        <v>2896</v>
      </c>
      <c r="L66" s="71">
        <v>2889</v>
      </c>
      <c r="M66" s="71">
        <v>0</v>
      </c>
      <c r="N66" s="71">
        <v>0</v>
      </c>
      <c r="O66" s="71">
        <v>2889</v>
      </c>
      <c r="P66" s="444"/>
      <c r="Q66" s="601"/>
      <c r="R66" s="601"/>
      <c r="S66" s="447"/>
      <c r="AE66" s="146"/>
    </row>
    <row r="67" spans="1:31" ht="75" customHeight="1" x14ac:dyDescent="0.2">
      <c r="A67" s="26" t="s">
        <v>150</v>
      </c>
      <c r="B67" s="78" t="s">
        <v>222</v>
      </c>
      <c r="C67" s="78" t="s">
        <v>169</v>
      </c>
      <c r="D67" s="124">
        <v>228799.81464318815</v>
      </c>
      <c r="E67" s="124">
        <v>228799.81464318815</v>
      </c>
      <c r="F67" s="124">
        <v>0</v>
      </c>
      <c r="G67" s="124">
        <v>0</v>
      </c>
      <c r="H67" s="124">
        <v>261007</v>
      </c>
      <c r="I67" s="124">
        <v>261007</v>
      </c>
      <c r="J67" s="124">
        <v>0</v>
      </c>
      <c r="K67" s="124">
        <v>0</v>
      </c>
      <c r="L67" s="71">
        <v>265839.42</v>
      </c>
      <c r="M67" s="71">
        <v>265839.42</v>
      </c>
      <c r="N67" s="71">
        <v>0</v>
      </c>
      <c r="O67" s="71">
        <v>0</v>
      </c>
      <c r="P67" s="78" t="s">
        <v>652</v>
      </c>
      <c r="Q67" s="203">
        <v>11</v>
      </c>
      <c r="R67" s="203">
        <v>11</v>
      </c>
      <c r="S67" s="245" t="s">
        <v>681</v>
      </c>
      <c r="AE67" s="146"/>
    </row>
    <row r="68" spans="1:31" ht="28.5" customHeight="1" x14ac:dyDescent="0.2">
      <c r="A68" s="448" t="s">
        <v>151</v>
      </c>
      <c r="B68" s="445" t="s">
        <v>401</v>
      </c>
      <c r="C68" s="78" t="s">
        <v>169</v>
      </c>
      <c r="D68" s="124">
        <v>9267.8405931417983</v>
      </c>
      <c r="E68" s="124">
        <v>9267.8405931417983</v>
      </c>
      <c r="F68" s="124">
        <v>0</v>
      </c>
      <c r="G68" s="124">
        <v>0</v>
      </c>
      <c r="H68" s="124">
        <v>0</v>
      </c>
      <c r="I68" s="124">
        <v>0</v>
      </c>
      <c r="J68" s="124">
        <v>0</v>
      </c>
      <c r="K68" s="124">
        <v>0</v>
      </c>
      <c r="L68" s="71">
        <v>0</v>
      </c>
      <c r="M68" s="71">
        <v>0</v>
      </c>
      <c r="N68" s="71">
        <v>0</v>
      </c>
      <c r="O68" s="71">
        <v>0</v>
      </c>
      <c r="P68" s="442" t="s">
        <v>648</v>
      </c>
      <c r="Q68" s="482">
        <v>100</v>
      </c>
      <c r="R68" s="482">
        <v>100</v>
      </c>
      <c r="S68" s="445" t="s">
        <v>879</v>
      </c>
      <c r="AE68" s="146"/>
    </row>
    <row r="69" spans="1:31" ht="30" customHeight="1" x14ac:dyDescent="0.2">
      <c r="A69" s="450"/>
      <c r="B69" s="447"/>
      <c r="C69" s="78" t="s">
        <v>88</v>
      </c>
      <c r="D69" s="124">
        <v>0</v>
      </c>
      <c r="E69" s="124">
        <v>0</v>
      </c>
      <c r="F69" s="124">
        <v>0</v>
      </c>
      <c r="G69" s="124">
        <v>0</v>
      </c>
      <c r="H69" s="124">
        <v>9268</v>
      </c>
      <c r="I69" s="124">
        <v>0</v>
      </c>
      <c r="J69" s="124">
        <v>0</v>
      </c>
      <c r="K69" s="124">
        <v>9268</v>
      </c>
      <c r="L69" s="71">
        <v>30738</v>
      </c>
      <c r="M69" s="71">
        <v>0</v>
      </c>
      <c r="N69" s="71">
        <v>0</v>
      </c>
      <c r="O69" s="71">
        <v>30738</v>
      </c>
      <c r="P69" s="444"/>
      <c r="Q69" s="601"/>
      <c r="R69" s="601"/>
      <c r="S69" s="447"/>
      <c r="AE69" s="146"/>
    </row>
    <row r="70" spans="1:31" ht="57.75" customHeight="1" x14ac:dyDescent="0.2">
      <c r="A70" s="26" t="s">
        <v>152</v>
      </c>
      <c r="B70" s="78" t="s">
        <v>402</v>
      </c>
      <c r="C70" s="78" t="s">
        <v>169</v>
      </c>
      <c r="D70" s="124">
        <v>3475.4402224281744</v>
      </c>
      <c r="E70" s="124">
        <v>3475.4402224281744</v>
      </c>
      <c r="F70" s="124">
        <v>0</v>
      </c>
      <c r="G70" s="124">
        <v>0</v>
      </c>
      <c r="H70" s="124">
        <v>0</v>
      </c>
      <c r="I70" s="124">
        <v>0</v>
      </c>
      <c r="J70" s="124">
        <v>0</v>
      </c>
      <c r="K70" s="124">
        <v>0</v>
      </c>
      <c r="L70" s="71">
        <v>0</v>
      </c>
      <c r="M70" s="71">
        <v>0</v>
      </c>
      <c r="N70" s="71">
        <v>0</v>
      </c>
      <c r="O70" s="71">
        <v>0</v>
      </c>
      <c r="P70" s="14" t="s">
        <v>648</v>
      </c>
      <c r="Q70" s="396">
        <v>100</v>
      </c>
      <c r="R70" s="396">
        <v>100</v>
      </c>
      <c r="S70" s="78" t="s">
        <v>653</v>
      </c>
      <c r="AE70" s="146"/>
    </row>
    <row r="71" spans="1:31" ht="51.75" customHeight="1" x14ac:dyDescent="0.2">
      <c r="A71" s="26" t="s">
        <v>153</v>
      </c>
      <c r="B71" s="78" t="s">
        <v>424</v>
      </c>
      <c r="C71" s="78" t="s">
        <v>169</v>
      </c>
      <c r="D71" s="124">
        <v>0</v>
      </c>
      <c r="E71" s="124">
        <v>0</v>
      </c>
      <c r="F71" s="124">
        <v>0</v>
      </c>
      <c r="G71" s="124">
        <v>0</v>
      </c>
      <c r="H71" s="124">
        <v>5792</v>
      </c>
      <c r="I71" s="124">
        <v>0</v>
      </c>
      <c r="J71" s="124">
        <v>0</v>
      </c>
      <c r="K71" s="124">
        <v>5792</v>
      </c>
      <c r="L71" s="71">
        <v>4676</v>
      </c>
      <c r="M71" s="71">
        <v>0</v>
      </c>
      <c r="N71" s="71">
        <v>0</v>
      </c>
      <c r="O71" s="71">
        <v>4676</v>
      </c>
      <c r="P71" s="14" t="s">
        <v>648</v>
      </c>
      <c r="Q71" s="396">
        <v>100</v>
      </c>
      <c r="R71" s="396">
        <v>100</v>
      </c>
      <c r="S71" s="78" t="s">
        <v>654</v>
      </c>
      <c r="AE71" s="146"/>
    </row>
    <row r="72" spans="1:31" ht="45.75" customHeight="1" x14ac:dyDescent="0.2">
      <c r="A72" s="472" t="s">
        <v>116</v>
      </c>
      <c r="B72" s="612" t="s">
        <v>649</v>
      </c>
      <c r="C72" s="78" t="s">
        <v>169</v>
      </c>
      <c r="D72" s="124">
        <v>0</v>
      </c>
      <c r="E72" s="124">
        <v>0</v>
      </c>
      <c r="F72" s="124">
        <v>0</v>
      </c>
      <c r="G72" s="124">
        <v>0</v>
      </c>
      <c r="H72" s="124">
        <v>0</v>
      </c>
      <c r="I72" s="124">
        <v>0</v>
      </c>
      <c r="J72" s="124">
        <v>0</v>
      </c>
      <c r="K72" s="124">
        <v>0</v>
      </c>
      <c r="L72" s="71">
        <v>26671</v>
      </c>
      <c r="M72" s="71">
        <v>0</v>
      </c>
      <c r="N72" s="71">
        <v>0</v>
      </c>
      <c r="O72" s="71">
        <v>26671</v>
      </c>
      <c r="P72" s="442" t="s">
        <v>648</v>
      </c>
      <c r="Q72" s="482">
        <v>100</v>
      </c>
      <c r="R72" s="482">
        <v>100</v>
      </c>
      <c r="S72" s="445" t="s">
        <v>900</v>
      </c>
      <c r="AE72" s="146"/>
    </row>
    <row r="73" spans="1:31" ht="36.75" customHeight="1" x14ac:dyDescent="0.2">
      <c r="A73" s="472"/>
      <c r="B73" s="612"/>
      <c r="C73" s="78" t="s">
        <v>88</v>
      </c>
      <c r="D73" s="124">
        <v>0</v>
      </c>
      <c r="E73" s="124">
        <v>0</v>
      </c>
      <c r="F73" s="124">
        <v>0</v>
      </c>
      <c r="G73" s="124">
        <v>0</v>
      </c>
      <c r="H73" s="124">
        <v>0</v>
      </c>
      <c r="I73" s="124">
        <v>0</v>
      </c>
      <c r="J73" s="124">
        <v>0</v>
      </c>
      <c r="K73" s="124">
        <v>0</v>
      </c>
      <c r="L73" s="71">
        <v>5376</v>
      </c>
      <c r="M73" s="71">
        <v>0</v>
      </c>
      <c r="N73" s="71">
        <v>0</v>
      </c>
      <c r="O73" s="71">
        <v>5376</v>
      </c>
      <c r="P73" s="444"/>
      <c r="Q73" s="601"/>
      <c r="R73" s="601"/>
      <c r="S73" s="447"/>
      <c r="AE73" s="146"/>
    </row>
    <row r="74" spans="1:31" ht="53.25" customHeight="1" x14ac:dyDescent="0.2">
      <c r="A74" s="26" t="s">
        <v>173</v>
      </c>
      <c r="B74" s="78" t="s">
        <v>650</v>
      </c>
      <c r="C74" s="78" t="s">
        <v>169</v>
      </c>
      <c r="D74" s="124">
        <v>0</v>
      </c>
      <c r="E74" s="124">
        <v>0</v>
      </c>
      <c r="F74" s="124">
        <v>0</v>
      </c>
      <c r="G74" s="124">
        <v>0</v>
      </c>
      <c r="H74" s="124">
        <v>0</v>
      </c>
      <c r="I74" s="124">
        <v>0</v>
      </c>
      <c r="J74" s="124">
        <v>0</v>
      </c>
      <c r="K74" s="124">
        <v>0</v>
      </c>
      <c r="L74" s="71">
        <v>1620</v>
      </c>
      <c r="M74" s="71">
        <v>0</v>
      </c>
      <c r="N74" s="71">
        <v>0</v>
      </c>
      <c r="O74" s="71">
        <v>1620</v>
      </c>
      <c r="P74" s="14" t="s">
        <v>648</v>
      </c>
      <c r="Q74" s="396">
        <v>100</v>
      </c>
      <c r="R74" s="396">
        <v>100</v>
      </c>
      <c r="S74" s="78" t="s">
        <v>655</v>
      </c>
      <c r="AE74" s="146"/>
    </row>
    <row r="75" spans="1:31" ht="92.25" customHeight="1" x14ac:dyDescent="0.2">
      <c r="A75" s="193" t="s">
        <v>86</v>
      </c>
      <c r="B75" s="244" t="s">
        <v>651</v>
      </c>
      <c r="C75" s="78" t="s">
        <v>169</v>
      </c>
      <c r="D75" s="124">
        <v>0</v>
      </c>
      <c r="E75" s="124">
        <v>0</v>
      </c>
      <c r="F75" s="124">
        <v>0</v>
      </c>
      <c r="G75" s="124">
        <v>0</v>
      </c>
      <c r="H75" s="124">
        <v>0</v>
      </c>
      <c r="I75" s="124">
        <v>0</v>
      </c>
      <c r="J75" s="124">
        <v>0</v>
      </c>
      <c r="K75" s="124">
        <v>0</v>
      </c>
      <c r="L75" s="71">
        <v>3350</v>
      </c>
      <c r="M75" s="71">
        <v>0</v>
      </c>
      <c r="N75" s="71">
        <v>0</v>
      </c>
      <c r="O75" s="71">
        <v>3350</v>
      </c>
      <c r="P75" s="14" t="s">
        <v>648</v>
      </c>
      <c r="Q75" s="396">
        <v>100</v>
      </c>
      <c r="R75" s="396">
        <v>100</v>
      </c>
      <c r="S75" s="244" t="s">
        <v>901</v>
      </c>
      <c r="AE75" s="146"/>
    </row>
    <row r="76" spans="1:31" ht="99" customHeight="1" x14ac:dyDescent="0.2">
      <c r="A76" s="193">
        <v>16</v>
      </c>
      <c r="B76" s="244" t="s">
        <v>682</v>
      </c>
      <c r="C76" s="78" t="s">
        <v>169</v>
      </c>
      <c r="D76" s="124">
        <v>0</v>
      </c>
      <c r="E76" s="124">
        <v>0</v>
      </c>
      <c r="F76" s="124">
        <v>0</v>
      </c>
      <c r="G76" s="124">
        <v>0</v>
      </c>
      <c r="H76" s="124">
        <v>0</v>
      </c>
      <c r="I76" s="124">
        <v>0</v>
      </c>
      <c r="J76" s="124">
        <v>0</v>
      </c>
      <c r="K76" s="124">
        <v>0</v>
      </c>
      <c r="L76" s="71">
        <v>6980</v>
      </c>
      <c r="M76" s="71">
        <v>0</v>
      </c>
      <c r="N76" s="71">
        <v>0</v>
      </c>
      <c r="O76" s="71">
        <v>6980</v>
      </c>
      <c r="P76" s="14" t="s">
        <v>648</v>
      </c>
      <c r="Q76" s="396">
        <v>100</v>
      </c>
      <c r="R76" s="396">
        <v>100</v>
      </c>
      <c r="S76" s="1" t="s">
        <v>880</v>
      </c>
      <c r="AE76" s="146"/>
    </row>
    <row r="77" spans="1:31" ht="16.5" customHeight="1" x14ac:dyDescent="0.2">
      <c r="A77" s="26"/>
      <c r="B77" s="78"/>
      <c r="C77" s="347" t="s">
        <v>386</v>
      </c>
      <c r="D77" s="125">
        <f>+D76+D75+D74+D72+D71+D70+D68+D67+D65+D64+D62+D61</f>
        <v>305259.499536608</v>
      </c>
      <c r="E77" s="125">
        <f t="shared" ref="E77:O77" si="11">+E76+E75+E74+E72+E71+E70+E68+E67+E65+E64+E62+E61</f>
        <v>305259.499536608</v>
      </c>
      <c r="F77" s="125">
        <f t="shared" si="11"/>
        <v>0</v>
      </c>
      <c r="G77" s="125">
        <f t="shared" si="11"/>
        <v>0</v>
      </c>
      <c r="H77" s="125">
        <f t="shared" si="11"/>
        <v>266799</v>
      </c>
      <c r="I77" s="125">
        <f t="shared" si="11"/>
        <v>261007</v>
      </c>
      <c r="J77" s="125">
        <f t="shared" si="11"/>
        <v>0</v>
      </c>
      <c r="K77" s="125">
        <f t="shared" si="11"/>
        <v>5792</v>
      </c>
      <c r="L77" s="65">
        <f t="shared" si="11"/>
        <v>309136.42</v>
      </c>
      <c r="M77" s="65">
        <f t="shared" si="11"/>
        <v>265839.42</v>
      </c>
      <c r="N77" s="65">
        <f t="shared" si="11"/>
        <v>0</v>
      </c>
      <c r="O77" s="65">
        <f t="shared" si="11"/>
        <v>43297</v>
      </c>
      <c r="P77" s="339"/>
      <c r="Q77" s="340"/>
      <c r="R77" s="341"/>
      <c r="S77" s="1"/>
      <c r="AE77" s="146"/>
    </row>
    <row r="78" spans="1:31" ht="14.25" customHeight="1" x14ac:dyDescent="0.2">
      <c r="A78" s="26"/>
      <c r="B78" s="78"/>
      <c r="C78" s="347" t="s">
        <v>393</v>
      </c>
      <c r="D78" s="125">
        <f>+D69+D66+D63+D73</f>
        <v>0</v>
      </c>
      <c r="E78" s="125">
        <f t="shared" ref="E78:O78" si="12">+E69+E66+E63+E73</f>
        <v>0</v>
      </c>
      <c r="F78" s="125">
        <f t="shared" si="12"/>
        <v>0</v>
      </c>
      <c r="G78" s="125">
        <f t="shared" si="12"/>
        <v>0</v>
      </c>
      <c r="H78" s="125">
        <f t="shared" si="12"/>
        <v>26645</v>
      </c>
      <c r="I78" s="125">
        <f t="shared" si="12"/>
        <v>0</v>
      </c>
      <c r="J78" s="125">
        <f t="shared" si="12"/>
        <v>0</v>
      </c>
      <c r="K78" s="125">
        <f t="shared" si="12"/>
        <v>26645</v>
      </c>
      <c r="L78" s="65">
        <f t="shared" si="12"/>
        <v>53466</v>
      </c>
      <c r="M78" s="65">
        <f t="shared" si="12"/>
        <v>0</v>
      </c>
      <c r="N78" s="65">
        <f t="shared" si="12"/>
        <v>0</v>
      </c>
      <c r="O78" s="65">
        <f t="shared" si="12"/>
        <v>53466</v>
      </c>
      <c r="P78" s="339"/>
      <c r="Q78" s="340"/>
      <c r="R78" s="341"/>
      <c r="S78" s="1"/>
      <c r="AE78" s="146"/>
    </row>
    <row r="79" spans="1:31" x14ac:dyDescent="0.2">
      <c r="A79" s="27"/>
      <c r="B79" s="21" t="s">
        <v>163</v>
      </c>
      <c r="C79" s="61"/>
      <c r="D79" s="125">
        <f>SUM(D77:D78)</f>
        <v>305259.499536608</v>
      </c>
      <c r="E79" s="125">
        <f t="shared" ref="E79:O79" si="13">SUM(E77:E78)</f>
        <v>305259.499536608</v>
      </c>
      <c r="F79" s="125">
        <f t="shared" si="13"/>
        <v>0</v>
      </c>
      <c r="G79" s="125">
        <f t="shared" si="13"/>
        <v>0</v>
      </c>
      <c r="H79" s="125">
        <f t="shared" si="13"/>
        <v>293444</v>
      </c>
      <c r="I79" s="125">
        <f t="shared" si="13"/>
        <v>261007</v>
      </c>
      <c r="J79" s="125">
        <f t="shared" si="13"/>
        <v>0</v>
      </c>
      <c r="K79" s="125">
        <f t="shared" si="13"/>
        <v>32437</v>
      </c>
      <c r="L79" s="65">
        <f t="shared" si="13"/>
        <v>362602.42</v>
      </c>
      <c r="M79" s="65">
        <f t="shared" si="13"/>
        <v>265839.42</v>
      </c>
      <c r="N79" s="65">
        <f t="shared" si="13"/>
        <v>0</v>
      </c>
      <c r="O79" s="65">
        <f t="shared" si="13"/>
        <v>96763</v>
      </c>
      <c r="P79" s="339"/>
      <c r="Q79" s="340"/>
      <c r="R79" s="341"/>
      <c r="S79" s="1"/>
      <c r="AE79" s="146"/>
    </row>
    <row r="80" spans="1:31" ht="18.75" customHeight="1" x14ac:dyDescent="0.2">
      <c r="A80" s="537" t="s">
        <v>403</v>
      </c>
      <c r="B80" s="538"/>
      <c r="C80" s="538"/>
      <c r="D80" s="538"/>
      <c r="E80" s="538"/>
      <c r="F80" s="538"/>
      <c r="G80" s="538"/>
      <c r="H80" s="538"/>
      <c r="I80" s="538"/>
      <c r="J80" s="538"/>
      <c r="K80" s="538"/>
      <c r="L80" s="538"/>
      <c r="M80" s="538"/>
      <c r="N80" s="538"/>
      <c r="O80" s="539"/>
      <c r="P80" s="339"/>
      <c r="Q80" s="340"/>
      <c r="R80" s="341"/>
      <c r="S80" s="1"/>
      <c r="AE80" s="146"/>
    </row>
    <row r="81" spans="1:32" ht="72.75" customHeight="1" x14ac:dyDescent="0.2">
      <c r="A81" s="26" t="s">
        <v>142</v>
      </c>
      <c r="B81" s="169" t="s">
        <v>30</v>
      </c>
      <c r="C81" s="169" t="s">
        <v>89</v>
      </c>
      <c r="D81" s="124">
        <v>666126.04263206676</v>
      </c>
      <c r="E81" s="124">
        <v>666126.04263206676</v>
      </c>
      <c r="F81" s="124">
        <v>0</v>
      </c>
      <c r="G81" s="124">
        <v>0</v>
      </c>
      <c r="H81" s="124">
        <v>988307</v>
      </c>
      <c r="I81" s="124">
        <v>624031</v>
      </c>
      <c r="J81" s="124">
        <v>0</v>
      </c>
      <c r="K81" s="124">
        <v>364276</v>
      </c>
      <c r="L81" s="71">
        <v>1074217</v>
      </c>
      <c r="M81" s="71">
        <f>+L81-O81</f>
        <v>716877</v>
      </c>
      <c r="N81" s="71">
        <v>0</v>
      </c>
      <c r="O81" s="71">
        <v>357340</v>
      </c>
      <c r="P81" s="386" t="s">
        <v>656</v>
      </c>
      <c r="Q81" s="253">
        <v>60</v>
      </c>
      <c r="R81" s="253">
        <v>60</v>
      </c>
      <c r="S81" s="1" t="s">
        <v>666</v>
      </c>
      <c r="AE81" s="146"/>
    </row>
    <row r="82" spans="1:32" ht="121.5" customHeight="1" x14ac:dyDescent="0.2">
      <c r="A82" s="26" t="s">
        <v>143</v>
      </c>
      <c r="B82" s="169" t="s">
        <v>404</v>
      </c>
      <c r="C82" s="169" t="s">
        <v>89</v>
      </c>
      <c r="D82" s="124">
        <v>72405.004633920296</v>
      </c>
      <c r="E82" s="124">
        <v>72405.004633920296</v>
      </c>
      <c r="F82" s="124">
        <v>0</v>
      </c>
      <c r="G82" s="124">
        <v>0</v>
      </c>
      <c r="H82" s="124">
        <v>23000</v>
      </c>
      <c r="I82" s="124">
        <v>12000</v>
      </c>
      <c r="J82" s="124">
        <v>0</v>
      </c>
      <c r="K82" s="124">
        <v>11000</v>
      </c>
      <c r="L82" s="71">
        <v>16601</v>
      </c>
      <c r="M82" s="71">
        <f>+L82-O82</f>
        <v>8175</v>
      </c>
      <c r="N82" s="71">
        <v>0</v>
      </c>
      <c r="O82" s="71">
        <v>8426</v>
      </c>
      <c r="P82" s="254" t="s">
        <v>657</v>
      </c>
      <c r="Q82" s="255">
        <v>20</v>
      </c>
      <c r="R82" s="255">
        <v>18</v>
      </c>
      <c r="S82" s="169" t="s">
        <v>667</v>
      </c>
      <c r="AE82" s="146"/>
    </row>
    <row r="83" spans="1:32" ht="29.25" customHeight="1" x14ac:dyDescent="0.2">
      <c r="A83" s="707" t="s">
        <v>144</v>
      </c>
      <c r="B83" s="708" t="s">
        <v>405</v>
      </c>
      <c r="C83" s="398" t="s">
        <v>89</v>
      </c>
      <c r="D83" s="126">
        <v>1233781.2789620019</v>
      </c>
      <c r="E83" s="126">
        <v>1233781.2789620019</v>
      </c>
      <c r="F83" s="126">
        <v>0</v>
      </c>
      <c r="G83" s="126">
        <v>0</v>
      </c>
      <c r="H83" s="126">
        <v>971500</v>
      </c>
      <c r="I83" s="126">
        <v>311393</v>
      </c>
      <c r="J83" s="126">
        <v>0</v>
      </c>
      <c r="K83" s="126">
        <v>660107</v>
      </c>
      <c r="L83" s="126">
        <v>1091014</v>
      </c>
      <c r="M83" s="126">
        <f>+L83-O83</f>
        <v>227977</v>
      </c>
      <c r="N83" s="348">
        <v>0</v>
      </c>
      <c r="O83" s="348">
        <v>863037</v>
      </c>
      <c r="P83" s="690"/>
      <c r="Q83" s="692"/>
      <c r="R83" s="692"/>
      <c r="S83" s="692"/>
      <c r="AE83" s="146"/>
    </row>
    <row r="84" spans="1:32" ht="27.75" customHeight="1" x14ac:dyDescent="0.2">
      <c r="A84" s="707"/>
      <c r="B84" s="708"/>
      <c r="C84" s="398" t="s">
        <v>169</v>
      </c>
      <c r="D84" s="126">
        <v>40546.802594995366</v>
      </c>
      <c r="E84" s="126">
        <v>40546.802594995366</v>
      </c>
      <c r="F84" s="126">
        <v>0</v>
      </c>
      <c r="G84" s="126">
        <v>0</v>
      </c>
      <c r="H84" s="126">
        <v>11585</v>
      </c>
      <c r="I84" s="126">
        <v>0</v>
      </c>
      <c r="J84" s="126">
        <v>0</v>
      </c>
      <c r="K84" s="126">
        <v>11585</v>
      </c>
      <c r="L84" s="349">
        <f>+L86</f>
        <v>8266</v>
      </c>
      <c r="M84" s="349">
        <f>+M86</f>
        <v>0</v>
      </c>
      <c r="N84" s="349">
        <f>+N86</f>
        <v>0</v>
      </c>
      <c r="O84" s="349">
        <f>+O86</f>
        <v>8266</v>
      </c>
      <c r="P84" s="691"/>
      <c r="Q84" s="693"/>
      <c r="R84" s="693"/>
      <c r="S84" s="693"/>
      <c r="AE84" s="146"/>
    </row>
    <row r="85" spans="1:32" s="47" customFormat="1" ht="52.5" customHeight="1" x14ac:dyDescent="0.2">
      <c r="A85" s="709" t="s">
        <v>271</v>
      </c>
      <c r="B85" s="702" t="s">
        <v>864</v>
      </c>
      <c r="C85" s="351" t="s">
        <v>89</v>
      </c>
      <c r="D85" s="127">
        <v>434430.02780352178</v>
      </c>
      <c r="E85" s="127">
        <v>434430.02780352178</v>
      </c>
      <c r="F85" s="127">
        <v>0</v>
      </c>
      <c r="G85" s="127">
        <v>0</v>
      </c>
      <c r="H85" s="127">
        <v>350000</v>
      </c>
      <c r="I85" s="127">
        <v>0</v>
      </c>
      <c r="J85" s="127">
        <v>0</v>
      </c>
      <c r="K85" s="127">
        <v>350000</v>
      </c>
      <c r="L85" s="282">
        <v>627164</v>
      </c>
      <c r="M85" s="282">
        <v>0</v>
      </c>
      <c r="N85" s="282">
        <v>0</v>
      </c>
      <c r="O85" s="282">
        <v>627164</v>
      </c>
      <c r="P85" s="694" t="s">
        <v>658</v>
      </c>
      <c r="Q85" s="695">
        <v>1711</v>
      </c>
      <c r="R85" s="695">
        <v>1989</v>
      </c>
      <c r="S85" s="694" t="s">
        <v>668</v>
      </c>
      <c r="T85" s="151"/>
      <c r="U85" s="151"/>
      <c r="V85" s="151"/>
      <c r="W85" s="151"/>
      <c r="X85" s="151"/>
      <c r="Y85" s="151"/>
      <c r="Z85" s="151"/>
      <c r="AA85" s="151"/>
      <c r="AB85" s="151"/>
      <c r="AC85" s="152"/>
      <c r="AD85" s="152"/>
      <c r="AE85" s="146"/>
      <c r="AF85" s="152"/>
    </row>
    <row r="86" spans="1:32" s="47" customFormat="1" ht="53.25" customHeight="1" x14ac:dyDescent="0.2">
      <c r="A86" s="709"/>
      <c r="B86" s="702"/>
      <c r="C86" s="351" t="s">
        <v>169</v>
      </c>
      <c r="D86" s="127">
        <v>11584.800741427249</v>
      </c>
      <c r="E86" s="127">
        <v>11584.800741427249</v>
      </c>
      <c r="F86" s="127">
        <v>0</v>
      </c>
      <c r="G86" s="127">
        <v>0</v>
      </c>
      <c r="H86" s="127">
        <v>11585</v>
      </c>
      <c r="I86" s="127">
        <v>0</v>
      </c>
      <c r="J86" s="127">
        <v>0</v>
      </c>
      <c r="K86" s="127">
        <v>11585</v>
      </c>
      <c r="L86" s="282">
        <v>8266</v>
      </c>
      <c r="M86" s="282">
        <v>0</v>
      </c>
      <c r="N86" s="282">
        <v>0</v>
      </c>
      <c r="O86" s="282">
        <v>8266</v>
      </c>
      <c r="P86" s="694"/>
      <c r="Q86" s="695"/>
      <c r="R86" s="695"/>
      <c r="S86" s="694"/>
      <c r="T86" s="151"/>
      <c r="U86" s="151"/>
      <c r="V86" s="151"/>
      <c r="W86" s="151"/>
      <c r="X86" s="151"/>
      <c r="Y86" s="151"/>
      <c r="Z86" s="151"/>
      <c r="AA86" s="151"/>
      <c r="AB86" s="151"/>
      <c r="AC86" s="152"/>
      <c r="AD86" s="152"/>
      <c r="AE86" s="146"/>
      <c r="AF86" s="152"/>
    </row>
    <row r="87" spans="1:32" s="47" customFormat="1" ht="73.5" customHeight="1" x14ac:dyDescent="0.2">
      <c r="A87" s="79" t="s">
        <v>406</v>
      </c>
      <c r="B87" s="350" t="s">
        <v>407</v>
      </c>
      <c r="C87" s="350" t="s">
        <v>89</v>
      </c>
      <c r="D87" s="127">
        <v>14481.00092678406</v>
      </c>
      <c r="E87" s="127">
        <v>14481.00092678406</v>
      </c>
      <c r="F87" s="127">
        <v>0</v>
      </c>
      <c r="G87" s="127">
        <v>0</v>
      </c>
      <c r="H87" s="127">
        <v>14480</v>
      </c>
      <c r="I87" s="127">
        <v>0</v>
      </c>
      <c r="J87" s="127">
        <v>0</v>
      </c>
      <c r="K87" s="127">
        <v>14480</v>
      </c>
      <c r="L87" s="282">
        <v>8228</v>
      </c>
      <c r="M87" s="282">
        <v>0</v>
      </c>
      <c r="N87" s="282">
        <v>0</v>
      </c>
      <c r="O87" s="282">
        <v>8228</v>
      </c>
      <c r="P87" s="352" t="s">
        <v>659</v>
      </c>
      <c r="Q87" s="397">
        <v>2</v>
      </c>
      <c r="R87" s="397">
        <v>2</v>
      </c>
      <c r="S87" s="353" t="s">
        <v>669</v>
      </c>
      <c r="T87" s="151"/>
      <c r="U87" s="151"/>
      <c r="V87" s="151"/>
      <c r="W87" s="151"/>
      <c r="X87" s="151"/>
      <c r="Y87" s="151"/>
      <c r="Z87" s="151"/>
      <c r="AA87" s="151"/>
      <c r="AB87" s="151"/>
      <c r="AC87" s="152"/>
      <c r="AD87" s="152"/>
      <c r="AE87" s="146"/>
      <c r="AF87" s="152"/>
    </row>
    <row r="88" spans="1:32" s="47" customFormat="1" ht="152.25" customHeight="1" x14ac:dyDescent="0.2">
      <c r="A88" s="79" t="s">
        <v>272</v>
      </c>
      <c r="B88" s="350" t="s">
        <v>223</v>
      </c>
      <c r="C88" s="350" t="s">
        <v>89</v>
      </c>
      <c r="D88" s="127">
        <v>115848.00741427248</v>
      </c>
      <c r="E88" s="127">
        <v>115848.00741427248</v>
      </c>
      <c r="F88" s="127">
        <v>0</v>
      </c>
      <c r="G88" s="127">
        <v>0</v>
      </c>
      <c r="H88" s="127">
        <v>0</v>
      </c>
      <c r="I88" s="127">
        <v>0</v>
      </c>
      <c r="J88" s="127">
        <v>0</v>
      </c>
      <c r="K88" s="127">
        <v>0</v>
      </c>
      <c r="L88" s="368">
        <v>0</v>
      </c>
      <c r="M88" s="368">
        <v>0</v>
      </c>
      <c r="N88" s="368">
        <v>0</v>
      </c>
      <c r="O88" s="368">
        <v>0</v>
      </c>
      <c r="P88" s="418" t="s">
        <v>458</v>
      </c>
      <c r="Q88" s="419">
        <v>100</v>
      </c>
      <c r="R88" s="420">
        <v>0</v>
      </c>
      <c r="S88" s="336" t="s">
        <v>783</v>
      </c>
      <c r="T88" s="151"/>
      <c r="U88" s="151"/>
      <c r="V88" s="151"/>
      <c r="W88" s="151"/>
      <c r="X88" s="151"/>
      <c r="Y88" s="151"/>
      <c r="Z88" s="151"/>
      <c r="AA88" s="151"/>
      <c r="AB88" s="151"/>
      <c r="AC88" s="152"/>
      <c r="AD88" s="152"/>
      <c r="AE88" s="146"/>
      <c r="AF88" s="152"/>
    </row>
    <row r="89" spans="1:32" s="47" customFormat="1" ht="48.75" customHeight="1" x14ac:dyDescent="0.2">
      <c r="A89" s="79" t="s">
        <v>273</v>
      </c>
      <c r="B89" s="350" t="s">
        <v>408</v>
      </c>
      <c r="C89" s="350" t="s">
        <v>89</v>
      </c>
      <c r="D89" s="127">
        <v>57924.003707136239</v>
      </c>
      <c r="E89" s="127">
        <v>57924.003707136239</v>
      </c>
      <c r="F89" s="127">
        <v>0</v>
      </c>
      <c r="G89" s="127">
        <v>0</v>
      </c>
      <c r="H89" s="127">
        <v>25500</v>
      </c>
      <c r="I89" s="127">
        <v>0</v>
      </c>
      <c r="J89" s="127">
        <v>0</v>
      </c>
      <c r="K89" s="127">
        <v>25500</v>
      </c>
      <c r="L89" s="282">
        <v>22736</v>
      </c>
      <c r="M89" s="282">
        <v>0</v>
      </c>
      <c r="N89" s="282">
        <v>0</v>
      </c>
      <c r="O89" s="282">
        <v>22736</v>
      </c>
      <c r="P89" s="352" t="s">
        <v>660</v>
      </c>
      <c r="Q89" s="397">
        <v>115</v>
      </c>
      <c r="R89" s="397">
        <v>115</v>
      </c>
      <c r="S89" s="353" t="s">
        <v>902</v>
      </c>
      <c r="T89" s="151"/>
      <c r="U89" s="151"/>
      <c r="V89" s="151"/>
      <c r="W89" s="151"/>
      <c r="X89" s="151"/>
      <c r="Y89" s="151"/>
      <c r="Z89" s="151"/>
      <c r="AA89" s="151"/>
      <c r="AB89" s="151"/>
      <c r="AC89" s="152"/>
      <c r="AD89" s="152"/>
      <c r="AE89" s="146"/>
      <c r="AF89" s="152"/>
    </row>
    <row r="90" spans="1:32" s="47" customFormat="1" ht="83.25" customHeight="1" x14ac:dyDescent="0.2">
      <c r="A90" s="709" t="s">
        <v>409</v>
      </c>
      <c r="B90" s="702" t="s">
        <v>410</v>
      </c>
      <c r="C90" s="350" t="s">
        <v>89</v>
      </c>
      <c r="D90" s="127">
        <v>28962.001853568119</v>
      </c>
      <c r="E90" s="127">
        <v>28962.001853568119</v>
      </c>
      <c r="F90" s="127">
        <v>0</v>
      </c>
      <c r="G90" s="127">
        <v>0</v>
      </c>
      <c r="H90" s="127">
        <v>0</v>
      </c>
      <c r="I90" s="127">
        <v>0</v>
      </c>
      <c r="J90" s="127">
        <v>0</v>
      </c>
      <c r="K90" s="127">
        <v>0</v>
      </c>
      <c r="L90" s="368">
        <v>0</v>
      </c>
      <c r="M90" s="368">
        <v>0</v>
      </c>
      <c r="N90" s="368">
        <v>0</v>
      </c>
      <c r="O90" s="368">
        <v>0</v>
      </c>
      <c r="P90" s="698" t="s">
        <v>458</v>
      </c>
      <c r="Q90" s="700">
        <v>100</v>
      </c>
      <c r="R90" s="700">
        <v>0</v>
      </c>
      <c r="S90" s="702" t="s">
        <v>784</v>
      </c>
      <c r="T90" s="151"/>
      <c r="U90" s="151"/>
      <c r="V90" s="151"/>
      <c r="W90" s="151"/>
      <c r="X90" s="151"/>
      <c r="Y90" s="151"/>
      <c r="Z90" s="151"/>
      <c r="AA90" s="151"/>
      <c r="AB90" s="151"/>
      <c r="AC90" s="152"/>
      <c r="AD90" s="152"/>
      <c r="AE90" s="146"/>
      <c r="AF90" s="152"/>
    </row>
    <row r="91" spans="1:32" s="47" customFormat="1" ht="60" customHeight="1" x14ac:dyDescent="0.2">
      <c r="A91" s="709"/>
      <c r="B91" s="702"/>
      <c r="C91" s="350" t="s">
        <v>169</v>
      </c>
      <c r="D91" s="127">
        <v>28962.001853568119</v>
      </c>
      <c r="E91" s="127">
        <v>28962.001853568119</v>
      </c>
      <c r="F91" s="127">
        <v>0</v>
      </c>
      <c r="G91" s="127">
        <v>0</v>
      </c>
      <c r="H91" s="127">
        <v>0</v>
      </c>
      <c r="I91" s="127">
        <v>0</v>
      </c>
      <c r="J91" s="127">
        <v>0</v>
      </c>
      <c r="K91" s="127">
        <v>0</v>
      </c>
      <c r="L91" s="368">
        <v>0</v>
      </c>
      <c r="M91" s="368">
        <v>0</v>
      </c>
      <c r="N91" s="368">
        <v>0</v>
      </c>
      <c r="O91" s="368">
        <v>0</v>
      </c>
      <c r="P91" s="699"/>
      <c r="Q91" s="701"/>
      <c r="R91" s="701"/>
      <c r="S91" s="702"/>
      <c r="T91" s="151"/>
      <c r="U91" s="151"/>
      <c r="V91" s="151"/>
      <c r="W91" s="151"/>
      <c r="X91" s="151"/>
      <c r="Y91" s="151"/>
      <c r="Z91" s="151"/>
      <c r="AA91" s="151"/>
      <c r="AB91" s="151"/>
      <c r="AC91" s="152"/>
      <c r="AD91" s="152"/>
      <c r="AE91" s="146"/>
      <c r="AF91" s="152"/>
    </row>
    <row r="92" spans="1:32" s="47" customFormat="1" ht="35.25" customHeight="1" x14ac:dyDescent="0.2">
      <c r="A92" s="79" t="s">
        <v>411</v>
      </c>
      <c r="B92" s="350" t="s">
        <v>412</v>
      </c>
      <c r="C92" s="350" t="s">
        <v>89</v>
      </c>
      <c r="D92" s="127">
        <v>121640.40778498611</v>
      </c>
      <c r="E92" s="127">
        <v>121640.40778498611</v>
      </c>
      <c r="F92" s="127">
        <v>0</v>
      </c>
      <c r="G92" s="127">
        <v>0</v>
      </c>
      <c r="H92" s="127">
        <v>132402</v>
      </c>
      <c r="I92" s="127">
        <v>0</v>
      </c>
      <c r="J92" s="127">
        <v>0</v>
      </c>
      <c r="K92" s="127">
        <v>132402</v>
      </c>
      <c r="L92" s="282">
        <v>100535</v>
      </c>
      <c r="M92" s="282">
        <v>0</v>
      </c>
      <c r="N92" s="282">
        <v>0</v>
      </c>
      <c r="O92" s="282">
        <v>100535</v>
      </c>
      <c r="P92" s="352" t="s">
        <v>670</v>
      </c>
      <c r="Q92" s="397">
        <v>267</v>
      </c>
      <c r="R92" s="397">
        <v>267</v>
      </c>
      <c r="S92" s="353" t="s">
        <v>671</v>
      </c>
      <c r="T92" s="151"/>
      <c r="U92" s="151"/>
      <c r="V92" s="151"/>
      <c r="W92" s="151"/>
      <c r="X92" s="151"/>
      <c r="Y92" s="151"/>
      <c r="Z92" s="151"/>
      <c r="AA92" s="151"/>
      <c r="AB92" s="151"/>
      <c r="AC92" s="152"/>
      <c r="AD92" s="152"/>
      <c r="AE92" s="146"/>
      <c r="AF92" s="152"/>
    </row>
    <row r="93" spans="1:32" s="47" customFormat="1" ht="36.75" customHeight="1" x14ac:dyDescent="0.2">
      <c r="A93" s="79" t="s">
        <v>274</v>
      </c>
      <c r="B93" s="350" t="s">
        <v>413</v>
      </c>
      <c r="C93" s="350" t="s">
        <v>89</v>
      </c>
      <c r="D93" s="127">
        <v>78197.405004633925</v>
      </c>
      <c r="E93" s="127">
        <v>78197.405004633925</v>
      </c>
      <c r="F93" s="127">
        <v>0</v>
      </c>
      <c r="G93" s="127">
        <v>0</v>
      </c>
      <c r="H93" s="127">
        <v>88402</v>
      </c>
      <c r="I93" s="127">
        <v>0</v>
      </c>
      <c r="J93" s="127">
        <v>0</v>
      </c>
      <c r="K93" s="127">
        <v>88402</v>
      </c>
      <c r="L93" s="282">
        <v>89225</v>
      </c>
      <c r="M93" s="282">
        <v>0</v>
      </c>
      <c r="N93" s="282">
        <v>0</v>
      </c>
      <c r="O93" s="282">
        <v>89225</v>
      </c>
      <c r="P93" s="352" t="s">
        <v>670</v>
      </c>
      <c r="Q93" s="397">
        <v>162</v>
      </c>
      <c r="R93" s="397">
        <v>162</v>
      </c>
      <c r="S93" s="353" t="s">
        <v>671</v>
      </c>
      <c r="T93" s="151"/>
      <c r="U93" s="151"/>
      <c r="V93" s="151"/>
      <c r="W93" s="151"/>
      <c r="X93" s="151"/>
      <c r="Y93" s="151"/>
      <c r="Z93" s="151"/>
      <c r="AA93" s="151"/>
      <c r="AB93" s="151"/>
      <c r="AC93" s="152"/>
      <c r="AD93" s="152"/>
      <c r="AE93" s="146"/>
      <c r="AF93" s="152"/>
    </row>
    <row r="94" spans="1:32" s="47" customFormat="1" ht="61.5" customHeight="1" x14ac:dyDescent="0.2">
      <c r="A94" s="79" t="s">
        <v>414</v>
      </c>
      <c r="B94" s="350" t="s">
        <v>415</v>
      </c>
      <c r="C94" s="350" t="s">
        <v>89</v>
      </c>
      <c r="D94" s="127">
        <v>173772.01112140872</v>
      </c>
      <c r="E94" s="127">
        <v>173772.01112140872</v>
      </c>
      <c r="F94" s="127">
        <v>0</v>
      </c>
      <c r="G94" s="127">
        <v>0</v>
      </c>
      <c r="H94" s="127">
        <v>49323</v>
      </c>
      <c r="I94" s="127">
        <v>0</v>
      </c>
      <c r="J94" s="127">
        <v>0</v>
      </c>
      <c r="K94" s="127">
        <v>49323</v>
      </c>
      <c r="L94" s="282">
        <v>39134</v>
      </c>
      <c r="M94" s="282">
        <v>39134</v>
      </c>
      <c r="N94" s="282">
        <v>0</v>
      </c>
      <c r="O94" s="282">
        <v>0</v>
      </c>
      <c r="P94" s="352" t="s">
        <v>661</v>
      </c>
      <c r="Q94" s="397">
        <v>460</v>
      </c>
      <c r="R94" s="397">
        <v>460</v>
      </c>
      <c r="S94" s="353" t="s">
        <v>672</v>
      </c>
      <c r="T94" s="151"/>
      <c r="U94" s="151"/>
      <c r="V94" s="151"/>
      <c r="W94" s="151"/>
      <c r="X94" s="151"/>
      <c r="Y94" s="151"/>
      <c r="Z94" s="151"/>
      <c r="AA94" s="151"/>
      <c r="AB94" s="151"/>
      <c r="AC94" s="152"/>
      <c r="AD94" s="152"/>
      <c r="AE94" s="146"/>
      <c r="AF94" s="152"/>
    </row>
    <row r="95" spans="1:32" ht="74.25" customHeight="1" x14ac:dyDescent="0.2">
      <c r="A95" s="26" t="s">
        <v>145</v>
      </c>
      <c r="B95" s="386" t="s">
        <v>416</v>
      </c>
      <c r="C95" s="169" t="s">
        <v>278</v>
      </c>
      <c r="D95" s="124">
        <v>57924.003707136239</v>
      </c>
      <c r="E95" s="124">
        <v>57924.003707136239</v>
      </c>
      <c r="F95" s="124">
        <v>0</v>
      </c>
      <c r="G95" s="124">
        <v>0</v>
      </c>
      <c r="H95" s="124">
        <v>26227</v>
      </c>
      <c r="I95" s="124">
        <v>0</v>
      </c>
      <c r="J95" s="124">
        <v>0</v>
      </c>
      <c r="K95" s="124">
        <v>26227</v>
      </c>
      <c r="L95" s="62">
        <v>26227</v>
      </c>
      <c r="M95" s="62">
        <v>0</v>
      </c>
      <c r="N95" s="62">
        <v>0</v>
      </c>
      <c r="O95" s="62">
        <v>26227</v>
      </c>
      <c r="P95" s="14" t="s">
        <v>664</v>
      </c>
      <c r="Q95" s="253">
        <v>220</v>
      </c>
      <c r="R95" s="253">
        <v>220</v>
      </c>
      <c r="S95" s="1" t="s">
        <v>903</v>
      </c>
      <c r="AE95" s="146"/>
    </row>
    <row r="96" spans="1:32" ht="60" customHeight="1" x14ac:dyDescent="0.2">
      <c r="A96" s="26" t="s">
        <v>146</v>
      </c>
      <c r="B96" s="386" t="s">
        <v>417</v>
      </c>
      <c r="C96" s="169" t="s">
        <v>278</v>
      </c>
      <c r="D96" s="124">
        <v>8688.6005560704361</v>
      </c>
      <c r="E96" s="124">
        <v>8688.6005560704361</v>
      </c>
      <c r="F96" s="124">
        <v>0</v>
      </c>
      <c r="G96" s="124">
        <v>0</v>
      </c>
      <c r="H96" s="124">
        <v>8690</v>
      </c>
      <c r="I96" s="124">
        <v>0</v>
      </c>
      <c r="J96" s="124">
        <v>0</v>
      </c>
      <c r="K96" s="124">
        <v>8690</v>
      </c>
      <c r="L96" s="62">
        <v>1331</v>
      </c>
      <c r="M96" s="62">
        <v>0</v>
      </c>
      <c r="N96" s="62">
        <v>0</v>
      </c>
      <c r="O96" s="62">
        <v>1331</v>
      </c>
      <c r="P96" s="14" t="s">
        <v>659</v>
      </c>
      <c r="Q96" s="253">
        <v>1</v>
      </c>
      <c r="R96" s="253">
        <v>1</v>
      </c>
      <c r="S96" s="1" t="s">
        <v>904</v>
      </c>
      <c r="AE96" s="146"/>
    </row>
    <row r="97" spans="1:31" ht="59.25" customHeight="1" x14ac:dyDescent="0.2">
      <c r="A97" s="26" t="s">
        <v>147</v>
      </c>
      <c r="B97" s="386" t="s">
        <v>418</v>
      </c>
      <c r="C97" s="169" t="s">
        <v>278</v>
      </c>
      <c r="D97" s="124">
        <v>362314.64318813715</v>
      </c>
      <c r="E97" s="124">
        <v>362314.64318813715</v>
      </c>
      <c r="F97" s="124">
        <v>0</v>
      </c>
      <c r="G97" s="124">
        <v>0</v>
      </c>
      <c r="H97" s="124">
        <v>129170</v>
      </c>
      <c r="I97" s="124">
        <v>0</v>
      </c>
      <c r="J97" s="124">
        <v>0</v>
      </c>
      <c r="K97" s="124">
        <v>129170</v>
      </c>
      <c r="L97" s="62">
        <v>85471</v>
      </c>
      <c r="M97" s="62">
        <v>85471</v>
      </c>
      <c r="N97" s="62">
        <v>0</v>
      </c>
      <c r="O97" s="62">
        <v>0</v>
      </c>
      <c r="P97" s="14" t="s">
        <v>662</v>
      </c>
      <c r="Q97" s="253">
        <v>3</v>
      </c>
      <c r="R97" s="253">
        <v>1</v>
      </c>
      <c r="S97" s="1" t="s">
        <v>905</v>
      </c>
      <c r="AE97" s="146"/>
    </row>
    <row r="98" spans="1:31" ht="112.5" customHeight="1" x14ac:dyDescent="0.2">
      <c r="A98" s="26" t="s">
        <v>148</v>
      </c>
      <c r="B98" s="386" t="s">
        <v>419</v>
      </c>
      <c r="C98" s="169" t="s">
        <v>169</v>
      </c>
      <c r="D98" s="124">
        <v>43443.002780352181</v>
      </c>
      <c r="E98" s="124">
        <v>43443.002780352181</v>
      </c>
      <c r="F98" s="124">
        <v>0</v>
      </c>
      <c r="G98" s="124">
        <v>0</v>
      </c>
      <c r="H98" s="124">
        <v>20273</v>
      </c>
      <c r="I98" s="124">
        <v>20273</v>
      </c>
      <c r="J98" s="124">
        <v>0</v>
      </c>
      <c r="K98" s="124">
        <v>0</v>
      </c>
      <c r="L98" s="62">
        <v>20270</v>
      </c>
      <c r="M98" s="62">
        <v>20270</v>
      </c>
      <c r="N98" s="62">
        <v>0</v>
      </c>
      <c r="O98" s="62">
        <v>0</v>
      </c>
      <c r="P98" s="14" t="s">
        <v>663</v>
      </c>
      <c r="Q98" s="253">
        <v>5</v>
      </c>
      <c r="R98" s="253">
        <v>4</v>
      </c>
      <c r="S98" s="1" t="s">
        <v>673</v>
      </c>
      <c r="AE98" s="146"/>
    </row>
    <row r="99" spans="1:31" ht="70.5" customHeight="1" x14ac:dyDescent="0.2">
      <c r="A99" s="394" t="s">
        <v>149</v>
      </c>
      <c r="B99" s="386" t="s">
        <v>665</v>
      </c>
      <c r="C99" s="386" t="s">
        <v>169</v>
      </c>
      <c r="D99" s="124">
        <v>0</v>
      </c>
      <c r="E99" s="124">
        <v>0</v>
      </c>
      <c r="F99" s="124">
        <v>0</v>
      </c>
      <c r="G99" s="124">
        <v>0</v>
      </c>
      <c r="H99" s="124">
        <v>0</v>
      </c>
      <c r="I99" s="124">
        <v>0</v>
      </c>
      <c r="J99" s="124">
        <v>0</v>
      </c>
      <c r="K99" s="124">
        <v>0</v>
      </c>
      <c r="L99" s="71">
        <v>45880</v>
      </c>
      <c r="M99" s="71">
        <v>9122</v>
      </c>
      <c r="N99" s="71">
        <v>0</v>
      </c>
      <c r="O99" s="71">
        <v>36758</v>
      </c>
      <c r="P99" s="14"/>
      <c r="Q99" s="253"/>
      <c r="R99" s="354"/>
      <c r="S99" s="1" t="s">
        <v>865</v>
      </c>
      <c r="AE99" s="146"/>
    </row>
    <row r="100" spans="1:31" ht="21" x14ac:dyDescent="0.2">
      <c r="A100" s="27"/>
      <c r="B100" s="4"/>
      <c r="C100" s="129" t="s">
        <v>420</v>
      </c>
      <c r="D100" s="125">
        <f>+D98+D84+D99</f>
        <v>83989.805375347554</v>
      </c>
      <c r="E100" s="125">
        <f t="shared" ref="E100:O100" si="14">+E98+E84+E99</f>
        <v>83989.805375347554</v>
      </c>
      <c r="F100" s="125">
        <f t="shared" si="14"/>
        <v>0</v>
      </c>
      <c r="G100" s="125">
        <f t="shared" si="14"/>
        <v>0</v>
      </c>
      <c r="H100" s="125">
        <f t="shared" si="14"/>
        <v>31858</v>
      </c>
      <c r="I100" s="125">
        <f t="shared" si="14"/>
        <v>20273</v>
      </c>
      <c r="J100" s="125">
        <f t="shared" si="14"/>
        <v>0</v>
      </c>
      <c r="K100" s="125">
        <f t="shared" si="14"/>
        <v>11585</v>
      </c>
      <c r="L100" s="65">
        <f t="shared" si="14"/>
        <v>74416</v>
      </c>
      <c r="M100" s="65">
        <f t="shared" si="14"/>
        <v>29392</v>
      </c>
      <c r="N100" s="65">
        <f t="shared" si="14"/>
        <v>0</v>
      </c>
      <c r="O100" s="65">
        <f t="shared" si="14"/>
        <v>45024</v>
      </c>
      <c r="P100" s="339"/>
      <c r="Q100" s="340"/>
      <c r="R100" s="341"/>
      <c r="S100" s="1"/>
      <c r="AE100" s="146"/>
    </row>
    <row r="101" spans="1:31" ht="21" x14ac:dyDescent="0.2">
      <c r="A101" s="27"/>
      <c r="B101" s="4"/>
      <c r="C101" s="129" t="s">
        <v>421</v>
      </c>
      <c r="D101" s="125">
        <f>+D97+D96+D95+D83+D82+D81</f>
        <v>2401239.5736793326</v>
      </c>
      <c r="E101" s="125">
        <f t="shared" ref="E101:O101" si="15">+E97+E96+E95+E83+E82+E81</f>
        <v>2401239.5736793326</v>
      </c>
      <c r="F101" s="125">
        <f t="shared" si="15"/>
        <v>0</v>
      </c>
      <c r="G101" s="125">
        <f t="shared" si="15"/>
        <v>0</v>
      </c>
      <c r="H101" s="125">
        <f t="shared" si="15"/>
        <v>2146894</v>
      </c>
      <c r="I101" s="125">
        <f t="shared" si="15"/>
        <v>947424</v>
      </c>
      <c r="J101" s="125">
        <f t="shared" si="15"/>
        <v>0</v>
      </c>
      <c r="K101" s="125">
        <f t="shared" si="15"/>
        <v>1199470</v>
      </c>
      <c r="L101" s="65">
        <f t="shared" si="15"/>
        <v>2294861</v>
      </c>
      <c r="M101" s="65">
        <f t="shared" si="15"/>
        <v>1038500</v>
      </c>
      <c r="N101" s="65">
        <f t="shared" si="15"/>
        <v>0</v>
      </c>
      <c r="O101" s="65">
        <f t="shared" si="15"/>
        <v>1256361</v>
      </c>
      <c r="P101" s="125"/>
      <c r="Q101" s="246"/>
      <c r="R101" s="247"/>
      <c r="S101" s="118"/>
      <c r="T101" s="153"/>
      <c r="U101" s="153"/>
      <c r="V101" s="153"/>
      <c r="W101" s="153"/>
      <c r="X101" s="153"/>
      <c r="Y101" s="153"/>
      <c r="Z101" s="153"/>
      <c r="AA101" s="153"/>
      <c r="AB101" s="153"/>
      <c r="AC101" s="153"/>
      <c r="AD101" s="153"/>
      <c r="AE101" s="146"/>
    </row>
    <row r="102" spans="1:31" ht="20.25" customHeight="1" x14ac:dyDescent="0.2">
      <c r="A102" s="394"/>
      <c r="B102" s="696" t="s">
        <v>163</v>
      </c>
      <c r="C102" s="697"/>
      <c r="D102" s="125">
        <f>+D101+D100</f>
        <v>2485229.37905468</v>
      </c>
      <c r="E102" s="125">
        <f t="shared" ref="E102:O102" si="16">+E101+E100</f>
        <v>2485229.37905468</v>
      </c>
      <c r="F102" s="125">
        <f t="shared" si="16"/>
        <v>0</v>
      </c>
      <c r="G102" s="125">
        <f t="shared" si="16"/>
        <v>0</v>
      </c>
      <c r="H102" s="125">
        <f t="shared" si="16"/>
        <v>2178752</v>
      </c>
      <c r="I102" s="125">
        <f t="shared" si="16"/>
        <v>967697</v>
      </c>
      <c r="J102" s="125">
        <f t="shared" si="16"/>
        <v>0</v>
      </c>
      <c r="K102" s="125">
        <f t="shared" si="16"/>
        <v>1211055</v>
      </c>
      <c r="L102" s="65">
        <f t="shared" si="16"/>
        <v>2369277</v>
      </c>
      <c r="M102" s="65">
        <f t="shared" si="16"/>
        <v>1067892</v>
      </c>
      <c r="N102" s="65">
        <f t="shared" si="16"/>
        <v>0</v>
      </c>
      <c r="O102" s="65">
        <f t="shared" si="16"/>
        <v>1301385</v>
      </c>
      <c r="P102" s="339"/>
      <c r="Q102" s="340"/>
      <c r="R102" s="341"/>
      <c r="S102" s="1"/>
      <c r="AE102" s="146"/>
    </row>
    <row r="103" spans="1:31" ht="18.75" customHeight="1" x14ac:dyDescent="0.2">
      <c r="A103" s="537" t="s">
        <v>422</v>
      </c>
      <c r="B103" s="538"/>
      <c r="C103" s="538"/>
      <c r="D103" s="538"/>
      <c r="E103" s="538"/>
      <c r="F103" s="538"/>
      <c r="G103" s="538"/>
      <c r="H103" s="538"/>
      <c r="I103" s="538"/>
      <c r="J103" s="538"/>
      <c r="K103" s="538"/>
      <c r="L103" s="538"/>
      <c r="M103" s="538"/>
      <c r="N103" s="538"/>
      <c r="O103" s="539"/>
      <c r="P103" s="339"/>
      <c r="Q103" s="340"/>
      <c r="R103" s="341"/>
      <c r="S103" s="1"/>
      <c r="AE103" s="146"/>
    </row>
    <row r="104" spans="1:31" ht="42" customHeight="1" x14ac:dyDescent="0.2">
      <c r="A104" s="28" t="s">
        <v>142</v>
      </c>
      <c r="B104" s="386" t="s">
        <v>164</v>
      </c>
      <c r="C104" s="386" t="s">
        <v>169</v>
      </c>
      <c r="D104" s="124">
        <v>34754.402224281745</v>
      </c>
      <c r="E104" s="124">
        <v>34754.402224281745</v>
      </c>
      <c r="F104" s="124">
        <v>0</v>
      </c>
      <c r="G104" s="124">
        <v>0</v>
      </c>
      <c r="H104" s="124">
        <v>28962</v>
      </c>
      <c r="I104" s="124">
        <v>28962</v>
      </c>
      <c r="J104" s="124">
        <v>0</v>
      </c>
      <c r="K104" s="124">
        <v>0</v>
      </c>
      <c r="L104" s="71">
        <v>31732</v>
      </c>
      <c r="M104" s="71">
        <v>31732</v>
      </c>
      <c r="N104" s="71">
        <v>0</v>
      </c>
      <c r="O104" s="71">
        <v>0</v>
      </c>
      <c r="P104" s="14" t="s">
        <v>674</v>
      </c>
      <c r="Q104" s="253">
        <v>25</v>
      </c>
      <c r="R104" s="253">
        <v>15</v>
      </c>
      <c r="S104" s="386" t="s">
        <v>881</v>
      </c>
      <c r="AE104" s="146"/>
    </row>
    <row r="105" spans="1:31" ht="40.5" customHeight="1" x14ac:dyDescent="0.2">
      <c r="A105" s="28" t="s">
        <v>145</v>
      </c>
      <c r="B105" s="386" t="s">
        <v>423</v>
      </c>
      <c r="C105" s="386" t="s">
        <v>169</v>
      </c>
      <c r="D105" s="124">
        <v>14481.00092678406</v>
      </c>
      <c r="E105" s="124">
        <v>14481.00092678406</v>
      </c>
      <c r="F105" s="124">
        <v>0</v>
      </c>
      <c r="G105" s="124">
        <v>0</v>
      </c>
      <c r="H105" s="124">
        <v>14481</v>
      </c>
      <c r="I105" s="124">
        <v>14481</v>
      </c>
      <c r="J105" s="124">
        <v>0</v>
      </c>
      <c r="K105" s="124">
        <v>0</v>
      </c>
      <c r="L105" s="71">
        <v>9750</v>
      </c>
      <c r="M105" s="71">
        <v>9750</v>
      </c>
      <c r="N105" s="71">
        <v>0</v>
      </c>
      <c r="O105" s="71">
        <v>0</v>
      </c>
      <c r="P105" s="14" t="s">
        <v>675</v>
      </c>
      <c r="Q105" s="253">
        <v>13</v>
      </c>
      <c r="R105" s="253">
        <v>10</v>
      </c>
      <c r="S105" s="386" t="s">
        <v>678</v>
      </c>
      <c r="AE105" s="146"/>
    </row>
    <row r="106" spans="1:31" ht="110.25" customHeight="1" x14ac:dyDescent="0.2">
      <c r="A106" s="28" t="s">
        <v>146</v>
      </c>
      <c r="B106" s="386" t="s">
        <v>425</v>
      </c>
      <c r="C106" s="386" t="s">
        <v>169</v>
      </c>
      <c r="D106" s="124">
        <v>43443.002780352181</v>
      </c>
      <c r="E106" s="124">
        <v>43443.002780352181</v>
      </c>
      <c r="F106" s="124">
        <v>0</v>
      </c>
      <c r="G106" s="124">
        <v>0</v>
      </c>
      <c r="H106" s="124">
        <v>43443</v>
      </c>
      <c r="I106" s="124">
        <v>43443</v>
      </c>
      <c r="J106" s="124">
        <v>0</v>
      </c>
      <c r="K106" s="124">
        <v>0</v>
      </c>
      <c r="L106" s="71">
        <v>43443</v>
      </c>
      <c r="M106" s="71">
        <v>43443</v>
      </c>
      <c r="N106" s="71">
        <v>0</v>
      </c>
      <c r="O106" s="71">
        <v>0</v>
      </c>
      <c r="P106" s="14" t="s">
        <v>676</v>
      </c>
      <c r="Q106" s="253">
        <v>50</v>
      </c>
      <c r="R106" s="253">
        <v>84</v>
      </c>
      <c r="S106" s="386" t="s">
        <v>882</v>
      </c>
      <c r="AE106" s="146"/>
    </row>
    <row r="107" spans="1:31" ht="69" customHeight="1" x14ac:dyDescent="0.2">
      <c r="A107" s="440" t="s">
        <v>147</v>
      </c>
      <c r="B107" s="442" t="s">
        <v>224</v>
      </c>
      <c r="C107" s="386" t="s">
        <v>88</v>
      </c>
      <c r="D107" s="124">
        <v>57924.003707136239</v>
      </c>
      <c r="E107" s="124">
        <v>57924.003707136239</v>
      </c>
      <c r="F107" s="124">
        <v>0</v>
      </c>
      <c r="G107" s="124">
        <v>0</v>
      </c>
      <c r="H107" s="124">
        <v>57924</v>
      </c>
      <c r="I107" s="124">
        <v>57924</v>
      </c>
      <c r="J107" s="124">
        <v>0</v>
      </c>
      <c r="K107" s="124">
        <v>0</v>
      </c>
      <c r="L107" s="71">
        <v>62738</v>
      </c>
      <c r="M107" s="71">
        <v>62738</v>
      </c>
      <c r="N107" s="71">
        <v>0</v>
      </c>
      <c r="O107" s="71">
        <v>0</v>
      </c>
      <c r="P107" s="442" t="s">
        <v>679</v>
      </c>
      <c r="Q107" s="720">
        <v>60</v>
      </c>
      <c r="R107" s="720">
        <v>68</v>
      </c>
      <c r="S107" s="445" t="s">
        <v>866</v>
      </c>
      <c r="AE107" s="146"/>
    </row>
    <row r="108" spans="1:31" ht="70.5" customHeight="1" x14ac:dyDescent="0.2">
      <c r="A108" s="441"/>
      <c r="B108" s="444"/>
      <c r="C108" s="386" t="s">
        <v>87</v>
      </c>
      <c r="D108" s="124">
        <v>0</v>
      </c>
      <c r="E108" s="124">
        <v>0</v>
      </c>
      <c r="F108" s="124">
        <v>0</v>
      </c>
      <c r="G108" s="124">
        <v>0</v>
      </c>
      <c r="H108" s="124">
        <v>0</v>
      </c>
      <c r="I108" s="124">
        <v>0</v>
      </c>
      <c r="J108" s="124">
        <v>0</v>
      </c>
      <c r="K108" s="124">
        <v>0</v>
      </c>
      <c r="L108" s="71">
        <v>9300</v>
      </c>
      <c r="M108" s="71">
        <v>9300</v>
      </c>
      <c r="N108" s="71">
        <v>0</v>
      </c>
      <c r="O108" s="71">
        <v>0</v>
      </c>
      <c r="P108" s="444"/>
      <c r="Q108" s="721"/>
      <c r="R108" s="721"/>
      <c r="S108" s="447"/>
      <c r="AE108" s="146"/>
    </row>
    <row r="109" spans="1:31" ht="43.5" customHeight="1" x14ac:dyDescent="0.2">
      <c r="A109" s="440" t="s">
        <v>149</v>
      </c>
      <c r="B109" s="442" t="s">
        <v>275</v>
      </c>
      <c r="C109" s="386" t="s">
        <v>169</v>
      </c>
      <c r="D109" s="124">
        <v>28962.001853568119</v>
      </c>
      <c r="E109" s="124">
        <v>28962.001853568119</v>
      </c>
      <c r="F109" s="124">
        <v>0</v>
      </c>
      <c r="G109" s="124">
        <v>0</v>
      </c>
      <c r="H109" s="124">
        <v>0</v>
      </c>
      <c r="I109" s="124">
        <v>0</v>
      </c>
      <c r="J109" s="124">
        <v>0</v>
      </c>
      <c r="K109" s="124">
        <v>0</v>
      </c>
      <c r="L109" s="71">
        <v>0</v>
      </c>
      <c r="M109" s="71">
        <v>0</v>
      </c>
      <c r="N109" s="71">
        <v>0</v>
      </c>
      <c r="O109" s="71">
        <v>0</v>
      </c>
      <c r="P109" s="442" t="s">
        <v>677</v>
      </c>
      <c r="Q109" s="482">
        <v>43</v>
      </c>
      <c r="R109" s="482">
        <v>18</v>
      </c>
      <c r="S109" s="455" t="s">
        <v>680</v>
      </c>
      <c r="AE109" s="146"/>
    </row>
    <row r="110" spans="1:31" ht="29.25" customHeight="1" x14ac:dyDescent="0.2">
      <c r="A110" s="441"/>
      <c r="B110" s="444"/>
      <c r="C110" s="386" t="s">
        <v>88</v>
      </c>
      <c r="D110" s="124">
        <v>0</v>
      </c>
      <c r="E110" s="124">
        <v>0</v>
      </c>
      <c r="F110" s="124">
        <v>0</v>
      </c>
      <c r="G110" s="124">
        <v>0</v>
      </c>
      <c r="H110" s="124">
        <v>2000</v>
      </c>
      <c r="I110" s="124">
        <v>2000</v>
      </c>
      <c r="J110" s="124"/>
      <c r="K110" s="124">
        <v>0</v>
      </c>
      <c r="L110" s="71">
        <v>411</v>
      </c>
      <c r="M110" s="71">
        <v>385</v>
      </c>
      <c r="N110" s="71">
        <v>0</v>
      </c>
      <c r="O110" s="71">
        <v>26</v>
      </c>
      <c r="P110" s="444"/>
      <c r="Q110" s="601"/>
      <c r="R110" s="601"/>
      <c r="S110" s="455"/>
      <c r="AE110" s="146"/>
    </row>
    <row r="111" spans="1:31" ht="21" x14ac:dyDescent="0.2">
      <c r="A111" s="27"/>
      <c r="B111" s="34"/>
      <c r="C111" s="129" t="s">
        <v>420</v>
      </c>
      <c r="D111" s="125">
        <f>+D104+D105+D106+D109</f>
        <v>121640.40778498609</v>
      </c>
      <c r="E111" s="125">
        <f t="shared" ref="E111:O111" si="17">+E104+E105+E106+E109</f>
        <v>121640.40778498609</v>
      </c>
      <c r="F111" s="125">
        <f t="shared" si="17"/>
        <v>0</v>
      </c>
      <c r="G111" s="125">
        <f t="shared" si="17"/>
        <v>0</v>
      </c>
      <c r="H111" s="125">
        <f t="shared" si="17"/>
        <v>86886</v>
      </c>
      <c r="I111" s="125">
        <f t="shared" si="17"/>
        <v>86886</v>
      </c>
      <c r="J111" s="125">
        <f t="shared" si="17"/>
        <v>0</v>
      </c>
      <c r="K111" s="125">
        <f t="shared" si="17"/>
        <v>0</v>
      </c>
      <c r="L111" s="65">
        <f t="shared" si="17"/>
        <v>84925</v>
      </c>
      <c r="M111" s="65">
        <f t="shared" si="17"/>
        <v>84925</v>
      </c>
      <c r="N111" s="65">
        <f t="shared" si="17"/>
        <v>0</v>
      </c>
      <c r="O111" s="65">
        <f t="shared" si="17"/>
        <v>0</v>
      </c>
      <c r="P111" s="124"/>
      <c r="Q111" s="248"/>
      <c r="R111" s="249"/>
      <c r="S111" s="99"/>
      <c r="T111" s="154"/>
      <c r="U111" s="154"/>
      <c r="V111" s="154"/>
      <c r="W111" s="154"/>
      <c r="X111" s="154"/>
      <c r="Y111" s="154"/>
      <c r="Z111" s="154"/>
      <c r="AA111" s="154"/>
      <c r="AB111" s="154"/>
      <c r="AC111" s="154"/>
      <c r="AD111" s="154"/>
      <c r="AE111" s="146"/>
    </row>
    <row r="112" spans="1:31" ht="21" x14ac:dyDescent="0.2">
      <c r="A112" s="27"/>
      <c r="B112" s="34"/>
      <c r="C112" s="129" t="s">
        <v>393</v>
      </c>
      <c r="D112" s="125">
        <f>+D110+D107</f>
        <v>57924.003707136239</v>
      </c>
      <c r="E112" s="125">
        <f t="shared" ref="E112:O112" si="18">+E110+E107</f>
        <v>57924.003707136239</v>
      </c>
      <c r="F112" s="125">
        <f t="shared" si="18"/>
        <v>0</v>
      </c>
      <c r="G112" s="125">
        <f t="shared" si="18"/>
        <v>0</v>
      </c>
      <c r="H112" s="125">
        <f t="shared" si="18"/>
        <v>59924</v>
      </c>
      <c r="I112" s="125">
        <f t="shared" si="18"/>
        <v>59924</v>
      </c>
      <c r="J112" s="125">
        <f t="shared" si="18"/>
        <v>0</v>
      </c>
      <c r="K112" s="125">
        <f t="shared" si="18"/>
        <v>0</v>
      </c>
      <c r="L112" s="65">
        <f t="shared" si="18"/>
        <v>63149</v>
      </c>
      <c r="M112" s="65">
        <f t="shared" si="18"/>
        <v>63123</v>
      </c>
      <c r="N112" s="65">
        <f t="shared" si="18"/>
        <v>0</v>
      </c>
      <c r="O112" s="65">
        <f t="shared" si="18"/>
        <v>26</v>
      </c>
      <c r="P112" s="339"/>
      <c r="Q112" s="340"/>
      <c r="R112" s="341"/>
      <c r="S112" s="1"/>
      <c r="AE112" s="146"/>
    </row>
    <row r="113" spans="1:32" ht="21" x14ac:dyDescent="0.2">
      <c r="A113" s="27"/>
      <c r="B113" s="34"/>
      <c r="C113" s="129" t="s">
        <v>394</v>
      </c>
      <c r="D113" s="125">
        <f>+D108</f>
        <v>0</v>
      </c>
      <c r="E113" s="125">
        <f t="shared" ref="E113:O113" si="19">+E108</f>
        <v>0</v>
      </c>
      <c r="F113" s="125">
        <f t="shared" si="19"/>
        <v>0</v>
      </c>
      <c r="G113" s="125">
        <f t="shared" si="19"/>
        <v>0</v>
      </c>
      <c r="H113" s="125">
        <f t="shared" si="19"/>
        <v>0</v>
      </c>
      <c r="I113" s="125">
        <f t="shared" si="19"/>
        <v>0</v>
      </c>
      <c r="J113" s="125">
        <f t="shared" si="19"/>
        <v>0</v>
      </c>
      <c r="K113" s="125">
        <f t="shared" si="19"/>
        <v>0</v>
      </c>
      <c r="L113" s="125">
        <f t="shared" si="19"/>
        <v>9300</v>
      </c>
      <c r="M113" s="125">
        <f t="shared" si="19"/>
        <v>9300</v>
      </c>
      <c r="N113" s="125">
        <f t="shared" si="19"/>
        <v>0</v>
      </c>
      <c r="O113" s="125">
        <f t="shared" si="19"/>
        <v>0</v>
      </c>
      <c r="P113" s="339"/>
      <c r="Q113" s="340"/>
      <c r="R113" s="341"/>
      <c r="S113" s="1"/>
      <c r="AE113" s="146"/>
    </row>
    <row r="114" spans="1:32" x14ac:dyDescent="0.2">
      <c r="A114" s="27"/>
      <c r="B114" s="34" t="s">
        <v>163</v>
      </c>
      <c r="C114" s="128"/>
      <c r="D114" s="125">
        <f>+D112+D111+D113</f>
        <v>179564.41149212234</v>
      </c>
      <c r="E114" s="125">
        <f t="shared" ref="E114:O114" si="20">+E112+E111+E113</f>
        <v>179564.41149212234</v>
      </c>
      <c r="F114" s="125">
        <f t="shared" si="20"/>
        <v>0</v>
      </c>
      <c r="G114" s="125">
        <f t="shared" si="20"/>
        <v>0</v>
      </c>
      <c r="H114" s="125">
        <f t="shared" si="20"/>
        <v>146810</v>
      </c>
      <c r="I114" s="125">
        <f t="shared" si="20"/>
        <v>146810</v>
      </c>
      <c r="J114" s="125">
        <f t="shared" si="20"/>
        <v>0</v>
      </c>
      <c r="K114" s="125">
        <f t="shared" si="20"/>
        <v>0</v>
      </c>
      <c r="L114" s="125">
        <f t="shared" si="20"/>
        <v>157374</v>
      </c>
      <c r="M114" s="125">
        <f t="shared" si="20"/>
        <v>157348</v>
      </c>
      <c r="N114" s="125">
        <f t="shared" si="20"/>
        <v>0</v>
      </c>
      <c r="O114" s="125">
        <f t="shared" si="20"/>
        <v>26</v>
      </c>
      <c r="P114" s="339"/>
      <c r="Q114" s="340"/>
      <c r="R114" s="341"/>
      <c r="S114" s="1"/>
      <c r="AE114" s="146"/>
    </row>
    <row r="115" spans="1:32" x14ac:dyDescent="0.2">
      <c r="A115" s="27"/>
      <c r="B115" s="21" t="s">
        <v>157</v>
      </c>
      <c r="C115" s="262"/>
      <c r="D115" s="125">
        <f>+D114+D102+D79+D59+D35</f>
        <v>4197347.080630213</v>
      </c>
      <c r="E115" s="125">
        <f t="shared" ref="E115:O115" si="21">+E114+E102+E79+E59+E35</f>
        <v>4197347.080630213</v>
      </c>
      <c r="F115" s="125">
        <f t="shared" si="21"/>
        <v>0</v>
      </c>
      <c r="G115" s="125">
        <f t="shared" si="21"/>
        <v>0</v>
      </c>
      <c r="H115" s="125">
        <f t="shared" si="21"/>
        <v>3830354.2900834102</v>
      </c>
      <c r="I115" s="125">
        <f t="shared" si="21"/>
        <v>2308491.2900834107</v>
      </c>
      <c r="J115" s="125">
        <f t="shared" si="21"/>
        <v>0</v>
      </c>
      <c r="K115" s="125">
        <f t="shared" si="21"/>
        <v>1521863</v>
      </c>
      <c r="L115" s="65">
        <f t="shared" si="21"/>
        <v>3907566.42</v>
      </c>
      <c r="M115" s="65">
        <f t="shared" si="21"/>
        <v>2237220.42</v>
      </c>
      <c r="N115" s="65">
        <f t="shared" si="21"/>
        <v>0</v>
      </c>
      <c r="O115" s="65">
        <f t="shared" si="21"/>
        <v>1670346</v>
      </c>
      <c r="P115" s="125"/>
      <c r="Q115" s="246"/>
      <c r="R115" s="247"/>
      <c r="S115" s="118"/>
      <c r="T115" s="153"/>
      <c r="U115" s="153"/>
      <c r="V115" s="153"/>
      <c r="W115" s="153"/>
      <c r="X115" s="153"/>
      <c r="Y115" s="153"/>
      <c r="Z115" s="153"/>
      <c r="AA115" s="153"/>
      <c r="AB115" s="153"/>
      <c r="AC115" s="153"/>
      <c r="AD115" s="153"/>
      <c r="AE115" s="146"/>
    </row>
    <row r="116" spans="1:32" ht="25.5" customHeight="1" x14ac:dyDescent="0.2">
      <c r="A116" s="706" t="s">
        <v>194</v>
      </c>
      <c r="B116" s="706"/>
      <c r="C116" s="706"/>
      <c r="D116" s="125">
        <f>+D115</f>
        <v>4197347.080630213</v>
      </c>
      <c r="E116" s="125">
        <f t="shared" ref="E116:O116" si="22">+E115</f>
        <v>4197347.080630213</v>
      </c>
      <c r="F116" s="125">
        <f t="shared" si="22"/>
        <v>0</v>
      </c>
      <c r="G116" s="125">
        <f t="shared" si="22"/>
        <v>0</v>
      </c>
      <c r="H116" s="125">
        <f t="shared" si="22"/>
        <v>3830354.2900834102</v>
      </c>
      <c r="I116" s="125">
        <f t="shared" si="22"/>
        <v>2308491.2900834107</v>
      </c>
      <c r="J116" s="125">
        <f t="shared" si="22"/>
        <v>0</v>
      </c>
      <c r="K116" s="125">
        <f t="shared" si="22"/>
        <v>1521863</v>
      </c>
      <c r="L116" s="65">
        <f t="shared" si="22"/>
        <v>3907566.42</v>
      </c>
      <c r="M116" s="65">
        <f t="shared" si="22"/>
        <v>2237220.42</v>
      </c>
      <c r="N116" s="65">
        <f t="shared" si="22"/>
        <v>0</v>
      </c>
      <c r="O116" s="65">
        <f t="shared" si="22"/>
        <v>1670346</v>
      </c>
      <c r="P116" s="339"/>
      <c r="Q116" s="342"/>
      <c r="R116" s="343"/>
      <c r="S116" s="298"/>
      <c r="T116" s="145"/>
      <c r="U116" s="145"/>
      <c r="V116" s="145"/>
      <c r="W116" s="145"/>
      <c r="X116" s="145"/>
      <c r="Y116" s="145"/>
      <c r="Z116" s="145"/>
      <c r="AA116" s="145"/>
      <c r="AB116" s="145"/>
      <c r="AE116" s="146"/>
    </row>
    <row r="117" spans="1:32" ht="16.5" customHeight="1" x14ac:dyDescent="0.2">
      <c r="A117" s="167" t="s">
        <v>201</v>
      </c>
      <c r="B117" s="201"/>
      <c r="C117" s="201"/>
      <c r="D117" s="359"/>
      <c r="E117" s="359"/>
      <c r="F117" s="359"/>
      <c r="G117" s="359"/>
      <c r="H117" s="359"/>
      <c r="I117" s="359"/>
      <c r="J117" s="359"/>
      <c r="K117" s="359"/>
      <c r="L117" s="359"/>
      <c r="M117" s="359"/>
      <c r="N117" s="359"/>
      <c r="O117" s="359"/>
      <c r="AE117" s="146"/>
    </row>
    <row r="118" spans="1:32" ht="22.5" customHeight="1" x14ac:dyDescent="0.2">
      <c r="A118" s="711" t="s">
        <v>107</v>
      </c>
      <c r="B118" s="711"/>
      <c r="C118" s="711"/>
      <c r="D118" s="59">
        <f>SUM(D119:D123)</f>
        <v>763990.09499536618</v>
      </c>
      <c r="E118" s="59">
        <f t="shared" ref="E118:O118" si="23">SUM(E119:E123)</f>
        <v>763990.09499536618</v>
      </c>
      <c r="F118" s="59">
        <f t="shared" si="23"/>
        <v>0</v>
      </c>
      <c r="G118" s="59">
        <f t="shared" si="23"/>
        <v>0</v>
      </c>
      <c r="H118" s="59">
        <f t="shared" si="23"/>
        <v>562071</v>
      </c>
      <c r="I118" s="59">
        <f t="shared" si="23"/>
        <v>483597</v>
      </c>
      <c r="J118" s="59">
        <f t="shared" si="23"/>
        <v>0</v>
      </c>
      <c r="K118" s="59">
        <f t="shared" si="23"/>
        <v>78474</v>
      </c>
      <c r="L118" s="59">
        <f t="shared" si="23"/>
        <v>591071.41999999993</v>
      </c>
      <c r="M118" s="59">
        <f t="shared" si="23"/>
        <v>450762.42</v>
      </c>
      <c r="N118" s="59">
        <f t="shared" si="23"/>
        <v>0</v>
      </c>
      <c r="O118" s="59">
        <f t="shared" si="23"/>
        <v>140309</v>
      </c>
      <c r="P118" s="291"/>
      <c r="AE118" s="146"/>
      <c r="AF118" s="146"/>
    </row>
    <row r="119" spans="1:32" ht="16.5" customHeight="1" x14ac:dyDescent="0.2">
      <c r="A119" s="710" t="s">
        <v>195</v>
      </c>
      <c r="B119" s="710"/>
      <c r="C119" s="710"/>
      <c r="D119" s="89">
        <f>+D111+D100+D77+D54+D32</f>
        <v>723443.29240037082</v>
      </c>
      <c r="E119" s="89">
        <f t="shared" ref="E119:O119" si="24">+E111+E100+E77+E54+E32</f>
        <v>723443.29240037082</v>
      </c>
      <c r="F119" s="89">
        <f t="shared" si="24"/>
        <v>0</v>
      </c>
      <c r="G119" s="89">
        <f t="shared" si="24"/>
        <v>0</v>
      </c>
      <c r="H119" s="89">
        <f t="shared" si="24"/>
        <v>508343</v>
      </c>
      <c r="I119" s="89">
        <f t="shared" si="24"/>
        <v>450142</v>
      </c>
      <c r="J119" s="89">
        <f t="shared" si="24"/>
        <v>0</v>
      </c>
      <c r="K119" s="89">
        <f t="shared" si="24"/>
        <v>58201</v>
      </c>
      <c r="L119" s="284">
        <f t="shared" si="24"/>
        <v>517239.42</v>
      </c>
      <c r="M119" s="284">
        <f t="shared" si="24"/>
        <v>417307.42</v>
      </c>
      <c r="N119" s="284">
        <f t="shared" si="24"/>
        <v>0</v>
      </c>
      <c r="O119" s="284">
        <f t="shared" si="24"/>
        <v>99932</v>
      </c>
      <c r="P119" s="291"/>
      <c r="AE119" s="146"/>
      <c r="AF119" s="146"/>
    </row>
    <row r="120" spans="1:32" ht="25.5" customHeight="1" x14ac:dyDescent="0.2">
      <c r="A120" s="710" t="s">
        <v>202</v>
      </c>
      <c r="B120" s="710"/>
      <c r="C120" s="710"/>
      <c r="D120" s="89"/>
      <c r="E120" s="89"/>
      <c r="F120" s="89"/>
      <c r="G120" s="89"/>
      <c r="H120" s="89"/>
      <c r="I120" s="89"/>
      <c r="J120" s="89"/>
      <c r="K120" s="89"/>
      <c r="L120" s="284"/>
      <c r="M120" s="284"/>
      <c r="N120" s="284"/>
      <c r="O120" s="284"/>
      <c r="P120" s="291"/>
      <c r="AE120" s="146"/>
      <c r="AF120" s="146"/>
    </row>
    <row r="121" spans="1:32" ht="25.5" customHeight="1" x14ac:dyDescent="0.2">
      <c r="A121" s="710" t="s">
        <v>203</v>
      </c>
      <c r="B121" s="710"/>
      <c r="C121" s="710"/>
      <c r="D121" s="89">
        <f>+D58</f>
        <v>20273.401297497683</v>
      </c>
      <c r="E121" s="89">
        <f t="shared" ref="E121:O121" si="25">+E58</f>
        <v>20273.401297497683</v>
      </c>
      <c r="F121" s="89">
        <f t="shared" si="25"/>
        <v>0</v>
      </c>
      <c r="G121" s="89">
        <f t="shared" si="25"/>
        <v>0</v>
      </c>
      <c r="H121" s="89">
        <f t="shared" si="25"/>
        <v>20273</v>
      </c>
      <c r="I121" s="89">
        <f t="shared" si="25"/>
        <v>0</v>
      </c>
      <c r="J121" s="89">
        <f t="shared" si="25"/>
        <v>0</v>
      </c>
      <c r="K121" s="89">
        <f t="shared" si="25"/>
        <v>20273</v>
      </c>
      <c r="L121" s="284">
        <f t="shared" si="25"/>
        <v>40377</v>
      </c>
      <c r="M121" s="284">
        <f t="shared" si="25"/>
        <v>0</v>
      </c>
      <c r="N121" s="284">
        <f t="shared" si="25"/>
        <v>0</v>
      </c>
      <c r="O121" s="284">
        <f t="shared" si="25"/>
        <v>40377</v>
      </c>
      <c r="P121" s="291"/>
      <c r="AE121" s="146"/>
      <c r="AF121" s="146"/>
    </row>
    <row r="122" spans="1:32" ht="19.5" customHeight="1" x14ac:dyDescent="0.2">
      <c r="A122" s="710" t="s">
        <v>206</v>
      </c>
      <c r="B122" s="710"/>
      <c r="C122" s="710"/>
      <c r="D122" s="89"/>
      <c r="E122" s="89"/>
      <c r="F122" s="89"/>
      <c r="G122" s="89"/>
      <c r="H122" s="89"/>
      <c r="I122" s="89"/>
      <c r="J122" s="89"/>
      <c r="K122" s="89"/>
      <c r="L122" s="284"/>
      <c r="M122" s="284"/>
      <c r="N122" s="284"/>
      <c r="O122" s="284"/>
      <c r="P122" s="291"/>
      <c r="AE122" s="146"/>
      <c r="AF122" s="146"/>
    </row>
    <row r="123" spans="1:32" ht="16.5" customHeight="1" x14ac:dyDescent="0.2">
      <c r="A123" s="710" t="s">
        <v>196</v>
      </c>
      <c r="B123" s="710"/>
      <c r="C123" s="710"/>
      <c r="D123" s="89">
        <f>+D34</f>
        <v>20273.401297497683</v>
      </c>
      <c r="E123" s="89">
        <f t="shared" ref="E123:O123" si="26">+E34</f>
        <v>20273.401297497683</v>
      </c>
      <c r="F123" s="89">
        <f t="shared" si="26"/>
        <v>0</v>
      </c>
      <c r="G123" s="89">
        <f t="shared" si="26"/>
        <v>0</v>
      </c>
      <c r="H123" s="89">
        <f t="shared" si="26"/>
        <v>33455</v>
      </c>
      <c r="I123" s="89">
        <f t="shared" si="26"/>
        <v>33455</v>
      </c>
      <c r="J123" s="89">
        <f t="shared" si="26"/>
        <v>0</v>
      </c>
      <c r="K123" s="89">
        <f t="shared" si="26"/>
        <v>0</v>
      </c>
      <c r="L123" s="284">
        <f t="shared" si="26"/>
        <v>33455</v>
      </c>
      <c r="M123" s="284">
        <f t="shared" si="26"/>
        <v>33455</v>
      </c>
      <c r="N123" s="284">
        <f t="shared" si="26"/>
        <v>0</v>
      </c>
      <c r="O123" s="284">
        <f t="shared" si="26"/>
        <v>0</v>
      </c>
      <c r="P123" s="291"/>
      <c r="AE123" s="146"/>
      <c r="AF123" s="146"/>
    </row>
    <row r="124" spans="1:32" ht="30" customHeight="1" x14ac:dyDescent="0.2">
      <c r="A124" s="725" t="s">
        <v>106</v>
      </c>
      <c r="B124" s="725"/>
      <c r="C124" s="725"/>
      <c r="D124" s="64">
        <f>SUM(D125:D130)</f>
        <v>3433356.9856348466</v>
      </c>
      <c r="E124" s="64">
        <f t="shared" ref="E124:O124" si="27">SUM(E125:E130)</f>
        <v>3433356.9856348466</v>
      </c>
      <c r="F124" s="64">
        <f t="shared" si="27"/>
        <v>0</v>
      </c>
      <c r="G124" s="64">
        <f t="shared" si="27"/>
        <v>0</v>
      </c>
      <c r="H124" s="64">
        <f t="shared" si="27"/>
        <v>3268283.2900834107</v>
      </c>
      <c r="I124" s="64">
        <f t="shared" si="27"/>
        <v>1824894.2900834107</v>
      </c>
      <c r="J124" s="64">
        <f t="shared" si="27"/>
        <v>0</v>
      </c>
      <c r="K124" s="64">
        <f t="shared" si="27"/>
        <v>1443389</v>
      </c>
      <c r="L124" s="64">
        <f t="shared" si="27"/>
        <v>3316495</v>
      </c>
      <c r="M124" s="64">
        <f t="shared" si="27"/>
        <v>1786458</v>
      </c>
      <c r="N124" s="64">
        <f t="shared" si="27"/>
        <v>0</v>
      </c>
      <c r="O124" s="64">
        <f t="shared" si="27"/>
        <v>1530037</v>
      </c>
      <c r="P124" s="291"/>
      <c r="AE124" s="146"/>
      <c r="AF124" s="146"/>
    </row>
    <row r="125" spans="1:32" ht="18" customHeight="1" x14ac:dyDescent="0.2">
      <c r="A125" s="710" t="s">
        <v>204</v>
      </c>
      <c r="B125" s="710"/>
      <c r="C125" s="710"/>
      <c r="D125" s="89">
        <f>+D56+D33</f>
        <v>811948.27386468952</v>
      </c>
      <c r="E125" s="89">
        <f t="shared" ref="E125:O125" si="28">+E56+E33</f>
        <v>811948.27386468952</v>
      </c>
      <c r="F125" s="89">
        <f t="shared" si="28"/>
        <v>0</v>
      </c>
      <c r="G125" s="89">
        <f t="shared" si="28"/>
        <v>0</v>
      </c>
      <c r="H125" s="89">
        <f t="shared" si="28"/>
        <v>809437.29008341057</v>
      </c>
      <c r="I125" s="89">
        <f t="shared" si="28"/>
        <v>809437.29008341057</v>
      </c>
      <c r="J125" s="89">
        <f t="shared" si="28"/>
        <v>0</v>
      </c>
      <c r="K125" s="89">
        <f t="shared" si="28"/>
        <v>0</v>
      </c>
      <c r="L125" s="284">
        <f t="shared" si="28"/>
        <v>659319</v>
      </c>
      <c r="M125" s="284">
        <f t="shared" si="28"/>
        <v>659319</v>
      </c>
      <c r="N125" s="284">
        <f t="shared" si="28"/>
        <v>0</v>
      </c>
      <c r="O125" s="284">
        <f t="shared" si="28"/>
        <v>0</v>
      </c>
      <c r="P125" s="291"/>
      <c r="Q125" s="251"/>
      <c r="R125" s="251"/>
      <c r="S125" s="242"/>
      <c r="AE125" s="146"/>
      <c r="AF125" s="146"/>
    </row>
    <row r="126" spans="1:32" ht="17.25" customHeight="1" x14ac:dyDescent="0.2">
      <c r="A126" s="710" t="s">
        <v>197</v>
      </c>
      <c r="B126" s="710"/>
      <c r="C126" s="710"/>
      <c r="D126" s="89"/>
      <c r="E126" s="89"/>
      <c r="F126" s="89"/>
      <c r="G126" s="89"/>
      <c r="H126" s="89"/>
      <c r="I126" s="89"/>
      <c r="J126" s="89"/>
      <c r="K126" s="89"/>
      <c r="L126" s="284"/>
      <c r="M126" s="284"/>
      <c r="N126" s="284"/>
      <c r="O126" s="284"/>
      <c r="P126" s="291"/>
      <c r="Q126" s="251"/>
      <c r="R126" s="251"/>
      <c r="S126" s="242"/>
      <c r="AE126" s="146"/>
      <c r="AF126" s="146"/>
    </row>
    <row r="127" spans="1:32" ht="15.75" customHeight="1" x14ac:dyDescent="0.2">
      <c r="A127" s="710" t="s">
        <v>198</v>
      </c>
      <c r="B127" s="710"/>
      <c r="C127" s="710"/>
      <c r="D127" s="89">
        <f>+D112+D78+D55</f>
        <v>162245.13438368859</v>
      </c>
      <c r="E127" s="89">
        <f t="shared" ref="E127:O127" si="29">+E112+E78+E55</f>
        <v>162245.13438368859</v>
      </c>
      <c r="F127" s="89">
        <f t="shared" si="29"/>
        <v>0</v>
      </c>
      <c r="G127" s="89">
        <f t="shared" si="29"/>
        <v>0</v>
      </c>
      <c r="H127" s="89">
        <f t="shared" si="29"/>
        <v>311952</v>
      </c>
      <c r="I127" s="89">
        <f t="shared" si="29"/>
        <v>68033</v>
      </c>
      <c r="J127" s="89">
        <f t="shared" si="29"/>
        <v>0</v>
      </c>
      <c r="K127" s="89">
        <f t="shared" si="29"/>
        <v>243919</v>
      </c>
      <c r="L127" s="284">
        <f t="shared" si="29"/>
        <v>317723</v>
      </c>
      <c r="M127" s="284">
        <f t="shared" si="29"/>
        <v>76047</v>
      </c>
      <c r="N127" s="284">
        <f t="shared" si="29"/>
        <v>0</v>
      </c>
      <c r="O127" s="284">
        <f t="shared" si="29"/>
        <v>241676</v>
      </c>
      <c r="P127" s="291"/>
      <c r="Q127" s="251"/>
      <c r="R127" s="251"/>
      <c r="S127" s="242"/>
      <c r="AE127" s="146"/>
      <c r="AF127" s="146"/>
    </row>
    <row r="128" spans="1:32" ht="15" customHeight="1" x14ac:dyDescent="0.2">
      <c r="A128" s="712" t="s">
        <v>199</v>
      </c>
      <c r="B128" s="713"/>
      <c r="C128" s="714"/>
      <c r="D128" s="89">
        <f>+D101</f>
        <v>2401239.5736793326</v>
      </c>
      <c r="E128" s="89">
        <f t="shared" ref="E128:O128" si="30">+E101</f>
        <v>2401239.5736793326</v>
      </c>
      <c r="F128" s="89">
        <f t="shared" si="30"/>
        <v>0</v>
      </c>
      <c r="G128" s="89">
        <f t="shared" si="30"/>
        <v>0</v>
      </c>
      <c r="H128" s="89">
        <f t="shared" si="30"/>
        <v>2146894</v>
      </c>
      <c r="I128" s="89">
        <f t="shared" si="30"/>
        <v>947424</v>
      </c>
      <c r="J128" s="89">
        <f t="shared" si="30"/>
        <v>0</v>
      </c>
      <c r="K128" s="89">
        <f t="shared" si="30"/>
        <v>1199470</v>
      </c>
      <c r="L128" s="284">
        <f t="shared" si="30"/>
        <v>2294861</v>
      </c>
      <c r="M128" s="284">
        <f t="shared" si="30"/>
        <v>1038500</v>
      </c>
      <c r="N128" s="284">
        <f t="shared" si="30"/>
        <v>0</v>
      </c>
      <c r="O128" s="284">
        <f t="shared" si="30"/>
        <v>1256361</v>
      </c>
      <c r="P128" s="291"/>
      <c r="Q128" s="251"/>
      <c r="R128" s="251"/>
      <c r="S128" s="242"/>
      <c r="AE128" s="146"/>
      <c r="AF128" s="146"/>
    </row>
    <row r="129" spans="1:32" ht="15.75" customHeight="1" x14ac:dyDescent="0.2">
      <c r="A129" s="712" t="s">
        <v>205</v>
      </c>
      <c r="B129" s="713"/>
      <c r="C129" s="714"/>
      <c r="D129" s="89">
        <f>+D57+D113</f>
        <v>57924.003707136239</v>
      </c>
      <c r="E129" s="89">
        <f t="shared" ref="E129:O129" si="31">+E57+E113</f>
        <v>57924.003707136239</v>
      </c>
      <c r="F129" s="89">
        <f t="shared" si="31"/>
        <v>0</v>
      </c>
      <c r="G129" s="89">
        <f t="shared" si="31"/>
        <v>0</v>
      </c>
      <c r="H129" s="89">
        <f t="shared" si="31"/>
        <v>0</v>
      </c>
      <c r="I129" s="89">
        <f t="shared" si="31"/>
        <v>0</v>
      </c>
      <c r="J129" s="89">
        <f t="shared" si="31"/>
        <v>0</v>
      </c>
      <c r="K129" s="89">
        <f t="shared" si="31"/>
        <v>0</v>
      </c>
      <c r="L129" s="89">
        <f t="shared" si="31"/>
        <v>44592</v>
      </c>
      <c r="M129" s="89">
        <f t="shared" si="31"/>
        <v>12592</v>
      </c>
      <c r="N129" s="89">
        <f t="shared" si="31"/>
        <v>0</v>
      </c>
      <c r="O129" s="89">
        <f t="shared" si="31"/>
        <v>32000</v>
      </c>
      <c r="P129" s="291"/>
      <c r="Q129" s="252"/>
      <c r="R129" s="252"/>
      <c r="S129" s="243"/>
      <c r="T129" s="155"/>
      <c r="U129" s="155"/>
      <c r="V129" s="155"/>
      <c r="W129" s="155"/>
      <c r="X129" s="155"/>
      <c r="Y129" s="155"/>
      <c r="Z129" s="155"/>
      <c r="AA129" s="155"/>
      <c r="AB129" s="155"/>
      <c r="AC129" s="155"/>
      <c r="AD129" s="155"/>
      <c r="AE129" s="146"/>
      <c r="AF129" s="146"/>
    </row>
    <row r="130" spans="1:32" ht="13.5" customHeight="1" x14ac:dyDescent="0.2">
      <c r="A130" s="722" t="s">
        <v>200</v>
      </c>
      <c r="B130" s="723"/>
      <c r="C130" s="724"/>
      <c r="D130" s="89"/>
      <c r="E130" s="89"/>
      <c r="F130" s="89"/>
      <c r="G130" s="89"/>
      <c r="H130" s="89"/>
      <c r="I130" s="89"/>
      <c r="J130" s="89"/>
      <c r="K130" s="89"/>
      <c r="L130" s="284"/>
      <c r="M130" s="284"/>
      <c r="N130" s="284"/>
      <c r="O130" s="284"/>
      <c r="P130" s="291"/>
      <c r="Q130" s="251"/>
      <c r="R130" s="251"/>
      <c r="S130" s="242"/>
      <c r="AE130" s="146"/>
      <c r="AF130" s="146"/>
    </row>
    <row r="131" spans="1:32" x14ac:dyDescent="0.2">
      <c r="A131" s="528" t="s">
        <v>766</v>
      </c>
      <c r="B131" s="528"/>
      <c r="C131" s="528"/>
      <c r="D131" s="528"/>
      <c r="E131" s="528"/>
      <c r="F131" s="528"/>
      <c r="G131" s="528"/>
      <c r="H131" s="528"/>
      <c r="I131" s="528"/>
      <c r="J131" s="528"/>
      <c r="K131" s="528"/>
      <c r="L131" s="528"/>
      <c r="M131" s="528"/>
      <c r="N131" s="528"/>
      <c r="O131" s="528"/>
      <c r="P131" s="143"/>
      <c r="Q131" s="251"/>
      <c r="R131" s="251"/>
      <c r="S131" s="242"/>
    </row>
    <row r="132" spans="1:32" x14ac:dyDescent="0.2">
      <c r="A132" s="279" t="s">
        <v>765</v>
      </c>
      <c r="B132" s="279"/>
      <c r="C132" s="2"/>
      <c r="D132" s="16"/>
      <c r="E132" s="16"/>
      <c r="F132" s="16"/>
      <c r="G132" s="16"/>
      <c r="H132" s="16"/>
      <c r="I132" s="16"/>
      <c r="J132" s="16"/>
      <c r="K132" s="16"/>
      <c r="L132" s="16"/>
      <c r="M132" s="16"/>
      <c r="N132" s="16"/>
      <c r="O132" s="16"/>
    </row>
  </sheetData>
  <mergeCells count="187">
    <mergeCell ref="A131:O131"/>
    <mergeCell ref="A130:C130"/>
    <mergeCell ref="A109:A110"/>
    <mergeCell ref="A123:C123"/>
    <mergeCell ref="A124:C124"/>
    <mergeCell ref="A4:A8"/>
    <mergeCell ref="B4:B8"/>
    <mergeCell ref="M6:N6"/>
    <mergeCell ref="P107:P108"/>
    <mergeCell ref="Q107:Q108"/>
    <mergeCell ref="R107:R108"/>
    <mergeCell ref="B107:B108"/>
    <mergeCell ref="A107:A108"/>
    <mergeCell ref="A22:A23"/>
    <mergeCell ref="B30:B31"/>
    <mergeCell ref="A20:A21"/>
    <mergeCell ref="Q1:S1"/>
    <mergeCell ref="A2:S2"/>
    <mergeCell ref="P4:R4"/>
    <mergeCell ref="S4:S8"/>
    <mergeCell ref="P5:P8"/>
    <mergeCell ref="Q5:Q8"/>
    <mergeCell ref="R5:R8"/>
    <mergeCell ref="A26:A27"/>
    <mergeCell ref="B26:B27"/>
    <mergeCell ref="A24:A25"/>
    <mergeCell ref="B24:B25"/>
    <mergeCell ref="C4:C8"/>
    <mergeCell ref="A30:A31"/>
    <mergeCell ref="B18:B19"/>
    <mergeCell ref="A16:A17"/>
    <mergeCell ref="B16:B17"/>
    <mergeCell ref="A18:A19"/>
    <mergeCell ref="H4:K4"/>
    <mergeCell ref="A127:C127"/>
    <mergeCell ref="A128:C128"/>
    <mergeCell ref="A129:C129"/>
    <mergeCell ref="I7:I8"/>
    <mergeCell ref="A13:A14"/>
    <mergeCell ref="B22:B23"/>
    <mergeCell ref="A28:A29"/>
    <mergeCell ref="B28:B29"/>
    <mergeCell ref="A9:B9"/>
    <mergeCell ref="A125:C125"/>
    <mergeCell ref="A126:C126"/>
    <mergeCell ref="L4:O4"/>
    <mergeCell ref="K6:K8"/>
    <mergeCell ref="O6:O8"/>
    <mergeCell ref="E7:E8"/>
    <mergeCell ref="A11:O11"/>
    <mergeCell ref="M5:O5"/>
    <mergeCell ref="A122:C122"/>
    <mergeCell ref="D4:G4"/>
    <mergeCell ref="A90:A91"/>
    <mergeCell ref="B90:B91"/>
    <mergeCell ref="A103:O103"/>
    <mergeCell ref="A121:C121"/>
    <mergeCell ref="A72:A73"/>
    <mergeCell ref="B109:B110"/>
    <mergeCell ref="A118:C118"/>
    <mergeCell ref="A119:C119"/>
    <mergeCell ref="A120:C120"/>
    <mergeCell ref="A80:O80"/>
    <mergeCell ref="E5:G5"/>
    <mergeCell ref="H5:H8"/>
    <mergeCell ref="F7:F8"/>
    <mergeCell ref="L5:L8"/>
    <mergeCell ref="B20:B21"/>
    <mergeCell ref="B13:B14"/>
    <mergeCell ref="J7:J8"/>
    <mergeCell ref="E6:F6"/>
    <mergeCell ref="I6:J6"/>
    <mergeCell ref="A116:C116"/>
    <mergeCell ref="M7:M8"/>
    <mergeCell ref="A83:A84"/>
    <mergeCell ref="B83:B84"/>
    <mergeCell ref="A85:A86"/>
    <mergeCell ref="B85:B86"/>
    <mergeCell ref="A36:O36"/>
    <mergeCell ref="A68:A69"/>
    <mergeCell ref="A41:A42"/>
    <mergeCell ref="B41:B42"/>
    <mergeCell ref="A3:O3"/>
    <mergeCell ref="N7:N8"/>
    <mergeCell ref="G6:G8"/>
    <mergeCell ref="A10:O10"/>
    <mergeCell ref="I5:K5"/>
    <mergeCell ref="B65:B66"/>
    <mergeCell ref="A65:A66"/>
    <mergeCell ref="A62:A63"/>
    <mergeCell ref="A60:O60"/>
    <mergeCell ref="D5:D8"/>
    <mergeCell ref="A43:A45"/>
    <mergeCell ref="B43:B45"/>
    <mergeCell ref="B62:B63"/>
    <mergeCell ref="A48:A49"/>
    <mergeCell ref="P13:P14"/>
    <mergeCell ref="P20:P21"/>
    <mergeCell ref="B37:B40"/>
    <mergeCell ref="A37:A40"/>
    <mergeCell ref="P62:P63"/>
    <mergeCell ref="B48:B49"/>
    <mergeCell ref="Q13:Q14"/>
    <mergeCell ref="R13:R14"/>
    <mergeCell ref="P16:P17"/>
    <mergeCell ref="Q16:Q17"/>
    <mergeCell ref="R16:R17"/>
    <mergeCell ref="P18:P19"/>
    <mergeCell ref="Q18:Q19"/>
    <mergeCell ref="R18:R19"/>
    <mergeCell ref="Q20:Q21"/>
    <mergeCell ref="R20:R21"/>
    <mergeCell ref="P22:P23"/>
    <mergeCell ref="Q22:Q23"/>
    <mergeCell ref="R22:R23"/>
    <mergeCell ref="P24:P25"/>
    <mergeCell ref="Q24:Q25"/>
    <mergeCell ref="R24:R25"/>
    <mergeCell ref="S26:S27"/>
    <mergeCell ref="P26:P27"/>
    <mergeCell ref="Q26:Q27"/>
    <mergeCell ref="R26:R27"/>
    <mergeCell ref="P28:P29"/>
    <mergeCell ref="Q28:Q29"/>
    <mergeCell ref="R28:R29"/>
    <mergeCell ref="S28:S29"/>
    <mergeCell ref="S13:S14"/>
    <mergeCell ref="S16:S17"/>
    <mergeCell ref="S18:S19"/>
    <mergeCell ref="S20:S21"/>
    <mergeCell ref="S22:S23"/>
    <mergeCell ref="S24:S25"/>
    <mergeCell ref="S30:S31"/>
    <mergeCell ref="P30:P31"/>
    <mergeCell ref="Q30:Q31"/>
    <mergeCell ref="R30:R31"/>
    <mergeCell ref="S37:S40"/>
    <mergeCell ref="P41:P42"/>
    <mergeCell ref="Q41:Q42"/>
    <mergeCell ref="R41:R42"/>
    <mergeCell ref="S41:S42"/>
    <mergeCell ref="P37:P40"/>
    <mergeCell ref="Q37:Q40"/>
    <mergeCell ref="R37:R40"/>
    <mergeCell ref="P48:P49"/>
    <mergeCell ref="Q48:Q49"/>
    <mergeCell ref="R48:R49"/>
    <mergeCell ref="P43:P45"/>
    <mergeCell ref="R43:R45"/>
    <mergeCell ref="S48:S49"/>
    <mergeCell ref="S43:S45"/>
    <mergeCell ref="Q43:Q45"/>
    <mergeCell ref="Q62:Q63"/>
    <mergeCell ref="R62:R63"/>
    <mergeCell ref="S62:S63"/>
    <mergeCell ref="B72:B73"/>
    <mergeCell ref="P65:P66"/>
    <mergeCell ref="P68:P69"/>
    <mergeCell ref="P72:P73"/>
    <mergeCell ref="Q65:Q66"/>
    <mergeCell ref="Q68:Q69"/>
    <mergeCell ref="Q72:Q73"/>
    <mergeCell ref="B68:B69"/>
    <mergeCell ref="R65:R66"/>
    <mergeCell ref="R68:R69"/>
    <mergeCell ref="R72:R73"/>
    <mergeCell ref="S65:S66"/>
    <mergeCell ref="S68:S69"/>
    <mergeCell ref="S72:S73"/>
    <mergeCell ref="B102:C102"/>
    <mergeCell ref="P90:P91"/>
    <mergeCell ref="Q90:Q91"/>
    <mergeCell ref="R90:R91"/>
    <mergeCell ref="S90:S91"/>
    <mergeCell ref="P109:P110"/>
    <mergeCell ref="Q109:Q110"/>
    <mergeCell ref="R109:R110"/>
    <mergeCell ref="S109:S110"/>
    <mergeCell ref="S107:S108"/>
    <mergeCell ref="P83:P84"/>
    <mergeCell ref="Q83:Q84"/>
    <mergeCell ref="R83:R84"/>
    <mergeCell ref="S83:S84"/>
    <mergeCell ref="P85:P86"/>
    <mergeCell ref="Q85:Q86"/>
    <mergeCell ref="R85:R86"/>
    <mergeCell ref="S85:S86"/>
  </mergeCells>
  <phoneticPr fontId="13" type="noConversion"/>
  <pageMargins left="0.19685039370078741" right="0.39370078740157483" top="0.39370078740157483" bottom="0.19685039370078741" header="0" footer="0"/>
  <pageSetup paperSize="9" scale="70"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55"/>
  <sheetViews>
    <sheetView zoomScale="115" zoomScaleNormal="115" workbookViewId="0">
      <pane ySplit="9" topLeftCell="A10" activePane="bottomLeft" state="frozen"/>
      <selection pane="bottomLeft" activeCell="B5" sqref="B5:B9"/>
    </sheetView>
  </sheetViews>
  <sheetFormatPr defaultRowHeight="12.75" x14ac:dyDescent="0.2"/>
  <cols>
    <col min="1" max="1" width="3.42578125" style="2" customWidth="1"/>
    <col min="2" max="2" width="28.5703125" style="2" customWidth="1"/>
    <col min="3" max="3" width="4.85546875" style="2" customWidth="1"/>
    <col min="4" max="5" width="9.28515625" style="2" customWidth="1"/>
    <col min="6" max="7" width="5.85546875" style="2" customWidth="1"/>
    <col min="8" max="8" width="9.140625" style="2" customWidth="1"/>
    <col min="9" max="9" width="9.7109375" style="2" customWidth="1"/>
    <col min="10" max="10" width="7.28515625" style="2" customWidth="1"/>
    <col min="11" max="11" width="7.85546875" style="2" customWidth="1"/>
    <col min="12" max="12" width="9.140625" style="24" customWidth="1"/>
    <col min="13" max="13" width="8.7109375" style="24" customWidth="1"/>
    <col min="14" max="14" width="7.140625" style="24" customWidth="1"/>
    <col min="15" max="15" width="9.7109375" style="24" customWidth="1"/>
    <col min="16" max="16" width="18.140625" style="102" customWidth="1"/>
    <col min="17" max="17" width="6.28515625" style="102" customWidth="1"/>
    <col min="18" max="18" width="8" customWidth="1"/>
    <col min="19" max="19" width="27" style="256" customWidth="1"/>
  </cols>
  <sheetData>
    <row r="1" spans="1:28" s="15" customFormat="1" ht="39" customHeight="1" x14ac:dyDescent="0.2">
      <c r="A1" s="9"/>
      <c r="B1" s="9"/>
      <c r="C1" s="2"/>
      <c r="D1" s="9"/>
      <c r="E1" s="9"/>
      <c r="F1" s="9"/>
      <c r="G1" s="9"/>
      <c r="H1" s="9"/>
      <c r="I1" s="9"/>
      <c r="J1" s="9"/>
      <c r="K1" s="9"/>
      <c r="L1" s="130"/>
      <c r="M1" s="130"/>
      <c r="N1" s="130"/>
      <c r="O1" s="130"/>
      <c r="P1" s="131"/>
      <c r="Q1" s="614" t="s">
        <v>436</v>
      </c>
      <c r="R1" s="614"/>
      <c r="S1" s="614"/>
      <c r="T1" s="9"/>
      <c r="U1" s="9"/>
      <c r="V1" s="9"/>
      <c r="W1" s="9"/>
      <c r="X1" s="9"/>
      <c r="Y1" s="9"/>
      <c r="Z1" s="9"/>
      <c r="AA1" s="9"/>
      <c r="AB1" s="9"/>
    </row>
    <row r="2" spans="1:28" s="15" customFormat="1" ht="23.25" customHeight="1" x14ac:dyDescent="0.25">
      <c r="A2" s="649" t="s">
        <v>852</v>
      </c>
      <c r="B2" s="649"/>
      <c r="C2" s="649"/>
      <c r="D2" s="649"/>
      <c r="E2" s="649"/>
      <c r="F2" s="649"/>
      <c r="G2" s="649"/>
      <c r="H2" s="649"/>
      <c r="I2" s="649"/>
      <c r="J2" s="649"/>
      <c r="K2" s="649"/>
      <c r="L2" s="649"/>
      <c r="M2" s="649"/>
      <c r="N2" s="649"/>
      <c r="O2" s="649"/>
      <c r="P2" s="649"/>
      <c r="Q2" s="649"/>
      <c r="R2" s="649"/>
      <c r="S2" s="649"/>
      <c r="T2" s="9"/>
      <c r="U2" s="9"/>
      <c r="V2" s="9"/>
      <c r="W2" s="9"/>
      <c r="X2" s="9"/>
      <c r="Y2" s="9"/>
      <c r="Z2" s="9"/>
      <c r="AA2" s="9"/>
      <c r="AB2" s="9"/>
    </row>
    <row r="3" spans="1:28" s="17" customFormat="1" x14ac:dyDescent="0.2">
      <c r="A3" s="560"/>
      <c r="B3" s="560"/>
      <c r="C3" s="560"/>
      <c r="D3" s="560"/>
      <c r="E3" s="560"/>
      <c r="F3" s="560"/>
      <c r="G3" s="560"/>
      <c r="H3" s="560"/>
      <c r="I3" s="560"/>
      <c r="J3" s="560"/>
      <c r="K3" s="560"/>
      <c r="L3" s="560"/>
      <c r="M3" s="560"/>
      <c r="N3" s="560"/>
      <c r="O3" s="560"/>
      <c r="P3"/>
      <c r="Q3"/>
      <c r="R3"/>
      <c r="S3" s="256"/>
    </row>
    <row r="4" spans="1:28" x14ac:dyDescent="0.2">
      <c r="A4" s="15"/>
      <c r="B4" s="15"/>
      <c r="C4" s="15"/>
      <c r="D4" s="15"/>
      <c r="E4" s="15"/>
      <c r="F4" s="15"/>
      <c r="G4" s="15"/>
      <c r="H4" s="15"/>
      <c r="I4" s="15"/>
      <c r="J4" s="15"/>
      <c r="K4" s="15"/>
      <c r="L4" s="16"/>
      <c r="M4" s="16"/>
      <c r="N4" s="533"/>
      <c r="O4" s="533"/>
      <c r="P4"/>
      <c r="Q4"/>
    </row>
    <row r="5" spans="1:28" ht="24" customHeight="1" x14ac:dyDescent="0.2">
      <c r="A5" s="512" t="s">
        <v>168</v>
      </c>
      <c r="B5" s="513" t="s">
        <v>166</v>
      </c>
      <c r="C5" s="514" t="s">
        <v>167</v>
      </c>
      <c r="D5" s="504" t="s">
        <v>768</v>
      </c>
      <c r="E5" s="504"/>
      <c r="F5" s="504"/>
      <c r="G5" s="504"/>
      <c r="H5" s="534" t="s">
        <v>769</v>
      </c>
      <c r="I5" s="535"/>
      <c r="J5" s="535"/>
      <c r="K5" s="536"/>
      <c r="L5" s="504" t="s">
        <v>770</v>
      </c>
      <c r="M5" s="504"/>
      <c r="N5" s="504"/>
      <c r="O5" s="504"/>
      <c r="P5" s="615" t="s">
        <v>427</v>
      </c>
      <c r="Q5" s="615"/>
      <c r="R5" s="615"/>
      <c r="S5" s="726" t="s">
        <v>428</v>
      </c>
    </row>
    <row r="6" spans="1:28" ht="12.75" customHeight="1" x14ac:dyDescent="0.2">
      <c r="A6" s="512"/>
      <c r="B6" s="513"/>
      <c r="C6" s="514"/>
      <c r="D6" s="505" t="s">
        <v>112</v>
      </c>
      <c r="E6" s="504" t="s">
        <v>113</v>
      </c>
      <c r="F6" s="504"/>
      <c r="G6" s="504"/>
      <c r="H6" s="505" t="s">
        <v>112</v>
      </c>
      <c r="I6" s="506" t="s">
        <v>113</v>
      </c>
      <c r="J6" s="507"/>
      <c r="K6" s="508"/>
      <c r="L6" s="505" t="s">
        <v>112</v>
      </c>
      <c r="M6" s="506" t="s">
        <v>113</v>
      </c>
      <c r="N6" s="507"/>
      <c r="O6" s="508"/>
      <c r="P6" s="615" t="s">
        <v>429</v>
      </c>
      <c r="Q6" s="735" t="s">
        <v>430</v>
      </c>
      <c r="R6" s="729" t="s">
        <v>431</v>
      </c>
      <c r="S6" s="727"/>
    </row>
    <row r="7" spans="1:28" ht="12.75" customHeight="1" x14ac:dyDescent="0.2">
      <c r="A7" s="512"/>
      <c r="B7" s="513"/>
      <c r="C7" s="514"/>
      <c r="D7" s="505"/>
      <c r="E7" s="504" t="s">
        <v>114</v>
      </c>
      <c r="F7" s="504"/>
      <c r="G7" s="505" t="s">
        <v>243</v>
      </c>
      <c r="H7" s="505"/>
      <c r="I7" s="504" t="s">
        <v>114</v>
      </c>
      <c r="J7" s="504"/>
      <c r="K7" s="505" t="s">
        <v>243</v>
      </c>
      <c r="L7" s="505"/>
      <c r="M7" s="504" t="s">
        <v>114</v>
      </c>
      <c r="N7" s="504"/>
      <c r="O7" s="505" t="s">
        <v>243</v>
      </c>
      <c r="P7" s="615"/>
      <c r="Q7" s="735"/>
      <c r="R7" s="729"/>
      <c r="S7" s="727"/>
    </row>
    <row r="8" spans="1:28" ht="24" customHeight="1" x14ac:dyDescent="0.2">
      <c r="A8" s="512"/>
      <c r="B8" s="513"/>
      <c r="C8" s="514"/>
      <c r="D8" s="505"/>
      <c r="E8" s="505" t="s">
        <v>163</v>
      </c>
      <c r="F8" s="505" t="s">
        <v>115</v>
      </c>
      <c r="G8" s="505"/>
      <c r="H8" s="505"/>
      <c r="I8" s="505" t="s">
        <v>163</v>
      </c>
      <c r="J8" s="505" t="s">
        <v>115</v>
      </c>
      <c r="K8" s="505"/>
      <c r="L8" s="505"/>
      <c r="M8" s="505" t="s">
        <v>163</v>
      </c>
      <c r="N8" s="505" t="s">
        <v>115</v>
      </c>
      <c r="O8" s="505"/>
      <c r="P8" s="615"/>
      <c r="Q8" s="735"/>
      <c r="R8" s="729"/>
      <c r="S8" s="727"/>
    </row>
    <row r="9" spans="1:28" ht="43.5" customHeight="1" x14ac:dyDescent="0.2">
      <c r="A9" s="512"/>
      <c r="B9" s="513"/>
      <c r="C9" s="514"/>
      <c r="D9" s="505"/>
      <c r="E9" s="505"/>
      <c r="F9" s="505"/>
      <c r="G9" s="505"/>
      <c r="H9" s="505"/>
      <c r="I9" s="505"/>
      <c r="J9" s="505"/>
      <c r="K9" s="505"/>
      <c r="L9" s="505"/>
      <c r="M9" s="505"/>
      <c r="N9" s="505"/>
      <c r="O9" s="505"/>
      <c r="P9" s="615"/>
      <c r="Q9" s="735"/>
      <c r="R9" s="729"/>
      <c r="S9" s="728"/>
    </row>
    <row r="10" spans="1:28" ht="30.75" customHeight="1" x14ac:dyDescent="0.2">
      <c r="A10" s="613" t="s">
        <v>95</v>
      </c>
      <c r="B10" s="613"/>
      <c r="C10" s="613"/>
      <c r="D10" s="141">
        <f>+D39</f>
        <v>2111011.3531047264</v>
      </c>
      <c r="E10" s="141">
        <f t="shared" ref="E10:O10" si="0">+E39</f>
        <v>2111011.3531047264</v>
      </c>
      <c r="F10" s="141">
        <f t="shared" si="0"/>
        <v>0</v>
      </c>
      <c r="G10" s="141">
        <f t="shared" si="0"/>
        <v>0</v>
      </c>
      <c r="H10" s="141">
        <f t="shared" si="0"/>
        <v>2236547</v>
      </c>
      <c r="I10" s="141">
        <f t="shared" si="0"/>
        <v>2101003</v>
      </c>
      <c r="J10" s="141">
        <f t="shared" si="0"/>
        <v>263353</v>
      </c>
      <c r="K10" s="141">
        <f t="shared" si="0"/>
        <v>135544</v>
      </c>
      <c r="L10" s="141">
        <f t="shared" si="0"/>
        <v>2116001.2199999997</v>
      </c>
      <c r="M10" s="141">
        <f t="shared" si="0"/>
        <v>1984455.0899999999</v>
      </c>
      <c r="N10" s="141">
        <f t="shared" si="0"/>
        <v>261557.65000000002</v>
      </c>
      <c r="O10" s="141">
        <f t="shared" si="0"/>
        <v>131546.13</v>
      </c>
      <c r="P10" s="156"/>
      <c r="Q10" s="156"/>
      <c r="R10" s="355"/>
      <c r="S10" s="257"/>
    </row>
    <row r="11" spans="1:28" ht="17.25" customHeight="1" x14ac:dyDescent="0.2">
      <c r="A11" s="537" t="s">
        <v>245</v>
      </c>
      <c r="B11" s="538"/>
      <c r="C11" s="538"/>
      <c r="D11" s="538"/>
      <c r="E11" s="538"/>
      <c r="F11" s="538"/>
      <c r="G11" s="538"/>
      <c r="H11" s="538"/>
      <c r="I11" s="538"/>
      <c r="J11" s="538"/>
      <c r="K11" s="538"/>
      <c r="L11" s="538"/>
      <c r="M11" s="538"/>
      <c r="N11" s="538"/>
      <c r="O11" s="539"/>
      <c r="P11" s="356"/>
      <c r="Q11" s="356"/>
      <c r="R11" s="356"/>
      <c r="S11" s="258"/>
    </row>
    <row r="12" spans="1:28" ht="17.25" customHeight="1" x14ac:dyDescent="0.2">
      <c r="A12" s="537" t="s">
        <v>246</v>
      </c>
      <c r="B12" s="538"/>
      <c r="C12" s="538"/>
      <c r="D12" s="538"/>
      <c r="E12" s="538"/>
      <c r="F12" s="538"/>
      <c r="G12" s="538"/>
      <c r="H12" s="538"/>
      <c r="I12" s="538"/>
      <c r="J12" s="538"/>
      <c r="K12" s="538"/>
      <c r="L12" s="538"/>
      <c r="M12" s="538"/>
      <c r="N12" s="538"/>
      <c r="O12" s="539"/>
      <c r="P12" s="356"/>
      <c r="Q12" s="356"/>
      <c r="R12" s="356"/>
      <c r="S12" s="258"/>
    </row>
    <row r="13" spans="1:28" ht="78" customHeight="1" x14ac:dyDescent="0.2">
      <c r="A13" s="26" t="s">
        <v>142</v>
      </c>
      <c r="B13" s="25" t="s">
        <v>99</v>
      </c>
      <c r="C13" s="1" t="s">
        <v>155</v>
      </c>
      <c r="D13" s="61">
        <v>20852.641334569045</v>
      </c>
      <c r="E13" s="61">
        <v>20852.641334569045</v>
      </c>
      <c r="F13" s="61">
        <v>0</v>
      </c>
      <c r="G13" s="61">
        <v>0</v>
      </c>
      <c r="H13" s="67">
        <v>19404</v>
      </c>
      <c r="I13" s="67">
        <v>19404</v>
      </c>
      <c r="J13" s="67">
        <v>0</v>
      </c>
      <c r="K13" s="67">
        <v>0</v>
      </c>
      <c r="L13" s="62">
        <v>15560</v>
      </c>
      <c r="M13" s="62">
        <v>15560</v>
      </c>
      <c r="N13" s="62">
        <v>0</v>
      </c>
      <c r="O13" s="62">
        <v>0</v>
      </c>
      <c r="P13" s="78" t="s">
        <v>691</v>
      </c>
      <c r="Q13" s="191">
        <v>3</v>
      </c>
      <c r="R13" s="191">
        <v>2</v>
      </c>
      <c r="S13" s="258" t="s">
        <v>920</v>
      </c>
    </row>
    <row r="14" spans="1:28" ht="127.5" x14ac:dyDescent="0.2">
      <c r="A14" s="26" t="s">
        <v>143</v>
      </c>
      <c r="B14" s="1" t="s">
        <v>100</v>
      </c>
      <c r="C14" s="1" t="s">
        <v>155</v>
      </c>
      <c r="D14" s="61">
        <v>104263.20667284523</v>
      </c>
      <c r="E14" s="61">
        <v>104263.20667284523</v>
      </c>
      <c r="F14" s="61">
        <v>0</v>
      </c>
      <c r="G14" s="61">
        <v>0</v>
      </c>
      <c r="H14" s="67">
        <v>104264</v>
      </c>
      <c r="I14" s="67">
        <v>0</v>
      </c>
      <c r="J14" s="67">
        <v>0</v>
      </c>
      <c r="K14" s="99">
        <v>104264</v>
      </c>
      <c r="L14" s="62">
        <v>77241</v>
      </c>
      <c r="M14" s="62">
        <v>0</v>
      </c>
      <c r="N14" s="62">
        <v>0</v>
      </c>
      <c r="O14" s="62">
        <v>77241</v>
      </c>
      <c r="P14" s="157" t="s">
        <v>836</v>
      </c>
      <c r="Q14" s="191">
        <v>4</v>
      </c>
      <c r="R14" s="191">
        <v>3</v>
      </c>
      <c r="S14" s="258" t="s">
        <v>701</v>
      </c>
    </row>
    <row r="15" spans="1:28" ht="50.25" customHeight="1" x14ac:dyDescent="0.2">
      <c r="A15" s="26" t="s">
        <v>144</v>
      </c>
      <c r="B15" s="1" t="s">
        <v>247</v>
      </c>
      <c r="C15" s="1" t="s">
        <v>155</v>
      </c>
      <c r="D15" s="61">
        <v>4633.9202965708992</v>
      </c>
      <c r="E15" s="61">
        <v>4633.9202965708992</v>
      </c>
      <c r="F15" s="61">
        <v>0</v>
      </c>
      <c r="G15" s="61">
        <v>0</v>
      </c>
      <c r="H15" s="67">
        <v>4634</v>
      </c>
      <c r="I15" s="67">
        <v>4634</v>
      </c>
      <c r="J15" s="67">
        <v>0</v>
      </c>
      <c r="K15" s="67">
        <v>0</v>
      </c>
      <c r="L15" s="62">
        <v>3986</v>
      </c>
      <c r="M15" s="62">
        <v>3986</v>
      </c>
      <c r="N15" s="62">
        <v>0</v>
      </c>
      <c r="O15" s="62">
        <v>0</v>
      </c>
      <c r="P15" s="78" t="s">
        <v>694</v>
      </c>
      <c r="Q15" s="191">
        <v>18</v>
      </c>
      <c r="R15" s="191">
        <v>27</v>
      </c>
      <c r="S15" s="258" t="s">
        <v>837</v>
      </c>
    </row>
    <row r="16" spans="1:28" ht="153" x14ac:dyDescent="0.2">
      <c r="A16" s="26" t="s">
        <v>145</v>
      </c>
      <c r="B16" s="26" t="s">
        <v>248</v>
      </c>
      <c r="C16" s="1" t="s">
        <v>155</v>
      </c>
      <c r="D16" s="61">
        <v>59951.343836886008</v>
      </c>
      <c r="E16" s="61">
        <v>59951.343836886008</v>
      </c>
      <c r="F16" s="61">
        <v>0</v>
      </c>
      <c r="G16" s="61">
        <v>0</v>
      </c>
      <c r="H16" s="67">
        <v>57834</v>
      </c>
      <c r="I16" s="67">
        <v>57834</v>
      </c>
      <c r="J16" s="67">
        <v>0</v>
      </c>
      <c r="K16" s="67">
        <v>0</v>
      </c>
      <c r="L16" s="62">
        <v>53172</v>
      </c>
      <c r="M16" s="62">
        <v>53172</v>
      </c>
      <c r="N16" s="62">
        <v>0</v>
      </c>
      <c r="O16" s="62">
        <v>0</v>
      </c>
      <c r="P16" s="78" t="s">
        <v>692</v>
      </c>
      <c r="Q16" s="191">
        <v>6</v>
      </c>
      <c r="R16" s="191">
        <v>6</v>
      </c>
      <c r="S16" s="258" t="s">
        <v>838</v>
      </c>
    </row>
    <row r="17" spans="1:19" ht="122.25" customHeight="1" x14ac:dyDescent="0.2">
      <c r="A17" s="26" t="s">
        <v>146</v>
      </c>
      <c r="B17" s="26" t="s">
        <v>249</v>
      </c>
      <c r="C17" s="1" t="s">
        <v>155</v>
      </c>
      <c r="D17" s="63">
        <v>25196.941612604263</v>
      </c>
      <c r="E17" s="63">
        <v>25196.941612604263</v>
      </c>
      <c r="F17" s="61">
        <v>0</v>
      </c>
      <c r="G17" s="61">
        <v>0</v>
      </c>
      <c r="H17" s="67">
        <v>25197</v>
      </c>
      <c r="I17" s="67">
        <v>25197</v>
      </c>
      <c r="J17" s="67">
        <v>0</v>
      </c>
      <c r="K17" s="67">
        <v>0</v>
      </c>
      <c r="L17" s="62">
        <v>14951</v>
      </c>
      <c r="M17" s="62">
        <v>14951</v>
      </c>
      <c r="N17" s="62">
        <v>0</v>
      </c>
      <c r="O17" s="62">
        <v>0</v>
      </c>
      <c r="P17" s="157" t="s">
        <v>693</v>
      </c>
      <c r="Q17" s="191">
        <v>11</v>
      </c>
      <c r="R17" s="191">
        <v>11</v>
      </c>
      <c r="S17" s="258" t="s">
        <v>700</v>
      </c>
    </row>
    <row r="18" spans="1:19" ht="18.75" customHeight="1" x14ac:dyDescent="0.2">
      <c r="A18" s="26"/>
      <c r="B18" s="21" t="s">
        <v>163</v>
      </c>
      <c r="C18" s="1"/>
      <c r="D18" s="98">
        <f t="shared" ref="D18:O18" si="1">SUM(D13:D17)</f>
        <v>214898.05375347543</v>
      </c>
      <c r="E18" s="98">
        <f t="shared" si="1"/>
        <v>214898.05375347543</v>
      </c>
      <c r="F18" s="98">
        <f t="shared" si="1"/>
        <v>0</v>
      </c>
      <c r="G18" s="98">
        <f t="shared" si="1"/>
        <v>0</v>
      </c>
      <c r="H18" s="98">
        <f t="shared" si="1"/>
        <v>211333</v>
      </c>
      <c r="I18" s="98">
        <f t="shared" si="1"/>
        <v>107069</v>
      </c>
      <c r="J18" s="98">
        <f t="shared" si="1"/>
        <v>0</v>
      </c>
      <c r="K18" s="98">
        <f t="shared" si="1"/>
        <v>104264</v>
      </c>
      <c r="L18" s="283">
        <f t="shared" si="1"/>
        <v>164910</v>
      </c>
      <c r="M18" s="283">
        <f t="shared" si="1"/>
        <v>87669</v>
      </c>
      <c r="N18" s="283">
        <f t="shared" si="1"/>
        <v>0</v>
      </c>
      <c r="O18" s="283">
        <f t="shared" si="1"/>
        <v>77241</v>
      </c>
      <c r="P18" s="321"/>
      <c r="Q18" s="321"/>
      <c r="R18" s="356"/>
      <c r="S18" s="258"/>
    </row>
    <row r="19" spans="1:19" ht="16.5" customHeight="1" x14ac:dyDescent="0.2">
      <c r="A19" s="537" t="s">
        <v>250</v>
      </c>
      <c r="B19" s="538"/>
      <c r="C19" s="538"/>
      <c r="D19" s="538"/>
      <c r="E19" s="538"/>
      <c r="F19" s="538"/>
      <c r="G19" s="538"/>
      <c r="H19" s="538"/>
      <c r="I19" s="538"/>
      <c r="J19" s="538"/>
      <c r="K19" s="538"/>
      <c r="L19" s="538"/>
      <c r="M19" s="538"/>
      <c r="N19" s="538"/>
      <c r="O19" s="539"/>
      <c r="P19" s="321"/>
      <c r="Q19" s="321"/>
      <c r="R19" s="356"/>
      <c r="S19" s="258"/>
    </row>
    <row r="20" spans="1:19" ht="89.25" customHeight="1" x14ac:dyDescent="0.2">
      <c r="A20" s="26" t="s">
        <v>142</v>
      </c>
      <c r="B20" s="27" t="s">
        <v>191</v>
      </c>
      <c r="C20" s="1" t="s">
        <v>155</v>
      </c>
      <c r="D20" s="60">
        <v>24328.081556997222</v>
      </c>
      <c r="E20" s="60">
        <v>24328.081556997222</v>
      </c>
      <c r="F20" s="61">
        <v>0</v>
      </c>
      <c r="G20" s="61">
        <v>0</v>
      </c>
      <c r="H20" s="60">
        <v>28243</v>
      </c>
      <c r="I20" s="60">
        <v>28243</v>
      </c>
      <c r="J20" s="61">
        <v>0</v>
      </c>
      <c r="K20" s="61">
        <v>0</v>
      </c>
      <c r="L20" s="62">
        <v>26506</v>
      </c>
      <c r="M20" s="62">
        <v>26506</v>
      </c>
      <c r="N20" s="62">
        <v>0</v>
      </c>
      <c r="O20" s="62">
        <v>0</v>
      </c>
      <c r="P20" s="157" t="s">
        <v>695</v>
      </c>
      <c r="Q20" s="191">
        <v>20</v>
      </c>
      <c r="R20" s="392">
        <v>28</v>
      </c>
      <c r="S20" s="258" t="s">
        <v>785</v>
      </c>
    </row>
    <row r="21" spans="1:19" ht="16.5" customHeight="1" x14ac:dyDescent="0.2">
      <c r="A21" s="26"/>
      <c r="B21" s="21" t="s">
        <v>163</v>
      </c>
      <c r="C21" s="1"/>
      <c r="D21" s="98">
        <f>+D20</f>
        <v>24328.081556997222</v>
      </c>
      <c r="E21" s="98">
        <f t="shared" ref="E21:O21" si="2">+E20</f>
        <v>24328.081556997222</v>
      </c>
      <c r="F21" s="98">
        <f t="shared" si="2"/>
        <v>0</v>
      </c>
      <c r="G21" s="98">
        <f t="shared" si="2"/>
        <v>0</v>
      </c>
      <c r="H21" s="98">
        <f t="shared" si="2"/>
        <v>28243</v>
      </c>
      <c r="I21" s="98">
        <f t="shared" si="2"/>
        <v>28243</v>
      </c>
      <c r="J21" s="98">
        <f t="shared" si="2"/>
        <v>0</v>
      </c>
      <c r="K21" s="98">
        <f t="shared" si="2"/>
        <v>0</v>
      </c>
      <c r="L21" s="283">
        <f t="shared" si="2"/>
        <v>26506</v>
      </c>
      <c r="M21" s="283">
        <f t="shared" si="2"/>
        <v>26506</v>
      </c>
      <c r="N21" s="283">
        <f t="shared" si="2"/>
        <v>0</v>
      </c>
      <c r="O21" s="283">
        <f t="shared" si="2"/>
        <v>0</v>
      </c>
      <c r="P21" s="321"/>
      <c r="Q21" s="321"/>
      <c r="R21" s="356"/>
      <c r="S21" s="258"/>
    </row>
    <row r="22" spans="1:19" ht="18.75" customHeight="1" x14ac:dyDescent="0.2">
      <c r="A22" s="537" t="s">
        <v>251</v>
      </c>
      <c r="B22" s="538"/>
      <c r="C22" s="538"/>
      <c r="D22" s="538"/>
      <c r="E22" s="538"/>
      <c r="F22" s="538"/>
      <c r="G22" s="538"/>
      <c r="H22" s="538"/>
      <c r="I22" s="538"/>
      <c r="J22" s="538"/>
      <c r="K22" s="538"/>
      <c r="L22" s="538"/>
      <c r="M22" s="538"/>
      <c r="N22" s="538"/>
      <c r="O22" s="539"/>
      <c r="P22" s="321"/>
      <c r="Q22" s="321"/>
      <c r="R22" s="356"/>
      <c r="S22" s="258"/>
    </row>
    <row r="23" spans="1:19" ht="129.75" customHeight="1" x14ac:dyDescent="0.2">
      <c r="A23" s="26" t="s">
        <v>142</v>
      </c>
      <c r="B23" s="28" t="s">
        <v>101</v>
      </c>
      <c r="C23" s="1" t="s">
        <v>155</v>
      </c>
      <c r="D23" s="61">
        <v>7240.5004633920298</v>
      </c>
      <c r="E23" s="61">
        <v>7240.5004633920298</v>
      </c>
      <c r="F23" s="61">
        <v>0</v>
      </c>
      <c r="G23" s="61">
        <v>0</v>
      </c>
      <c r="H23" s="61">
        <v>7241</v>
      </c>
      <c r="I23" s="61">
        <v>7241</v>
      </c>
      <c r="J23" s="61">
        <v>0</v>
      </c>
      <c r="K23" s="61">
        <v>0</v>
      </c>
      <c r="L23" s="62">
        <v>6954</v>
      </c>
      <c r="M23" s="62">
        <v>6954</v>
      </c>
      <c r="N23" s="62">
        <v>0</v>
      </c>
      <c r="O23" s="62">
        <v>0</v>
      </c>
      <c r="P23" s="157" t="s">
        <v>696</v>
      </c>
      <c r="Q23" s="191">
        <v>3</v>
      </c>
      <c r="R23" s="191">
        <v>4</v>
      </c>
      <c r="S23" s="258" t="s">
        <v>703</v>
      </c>
    </row>
    <row r="24" spans="1:19" ht="102.75" customHeight="1" x14ac:dyDescent="0.2">
      <c r="A24" s="26" t="s">
        <v>143</v>
      </c>
      <c r="B24" s="28" t="s">
        <v>102</v>
      </c>
      <c r="C24" s="1" t="s">
        <v>155</v>
      </c>
      <c r="D24" s="61">
        <v>4344.3002780352181</v>
      </c>
      <c r="E24" s="61">
        <v>4344.3002780352181</v>
      </c>
      <c r="F24" s="61">
        <v>0</v>
      </c>
      <c r="G24" s="61">
        <v>0</v>
      </c>
      <c r="H24" s="56">
        <v>4924</v>
      </c>
      <c r="I24" s="56">
        <v>4924</v>
      </c>
      <c r="J24" s="56">
        <v>0</v>
      </c>
      <c r="K24" s="56">
        <v>0</v>
      </c>
      <c r="L24" s="62">
        <v>4145</v>
      </c>
      <c r="M24" s="62">
        <v>4145</v>
      </c>
      <c r="N24" s="62">
        <v>0</v>
      </c>
      <c r="O24" s="62">
        <v>0</v>
      </c>
      <c r="P24" s="157" t="s">
        <v>697</v>
      </c>
      <c r="Q24" s="191">
        <v>13</v>
      </c>
      <c r="R24" s="191">
        <v>9</v>
      </c>
      <c r="S24" s="259" t="s">
        <v>704</v>
      </c>
    </row>
    <row r="25" spans="1:19" ht="81.75" customHeight="1" x14ac:dyDescent="0.2">
      <c r="A25" s="26" t="s">
        <v>144</v>
      </c>
      <c r="B25" s="28" t="s">
        <v>103</v>
      </c>
      <c r="C25" s="1" t="s">
        <v>155</v>
      </c>
      <c r="D25" s="61">
        <v>4923.5403151065802</v>
      </c>
      <c r="E25" s="61">
        <v>4923.5403151065802</v>
      </c>
      <c r="F25" s="61">
        <v>0</v>
      </c>
      <c r="G25" s="61">
        <v>0</v>
      </c>
      <c r="H25" s="56">
        <v>4923</v>
      </c>
      <c r="I25" s="56">
        <v>4923</v>
      </c>
      <c r="J25" s="56">
        <v>0</v>
      </c>
      <c r="K25" s="56">
        <v>0</v>
      </c>
      <c r="L25" s="62">
        <v>2757</v>
      </c>
      <c r="M25" s="62">
        <v>2757</v>
      </c>
      <c r="N25" s="62">
        <v>0</v>
      </c>
      <c r="O25" s="62">
        <v>0</v>
      </c>
      <c r="P25" s="157" t="s">
        <v>698</v>
      </c>
      <c r="Q25" s="191">
        <v>7</v>
      </c>
      <c r="R25" s="191">
        <v>7</v>
      </c>
      <c r="S25" s="258" t="s">
        <v>702</v>
      </c>
    </row>
    <row r="26" spans="1:19" ht="15.75" customHeight="1" x14ac:dyDescent="0.2">
      <c r="A26" s="26"/>
      <c r="B26" s="21" t="s">
        <v>163</v>
      </c>
      <c r="C26" s="1"/>
      <c r="D26" s="98">
        <f>SUM(D23:D25)</f>
        <v>16508.341056533827</v>
      </c>
      <c r="E26" s="98">
        <f t="shared" ref="E26:O26" si="3">SUM(E23:E25)</f>
        <v>16508.341056533827</v>
      </c>
      <c r="F26" s="98">
        <f t="shared" si="3"/>
        <v>0</v>
      </c>
      <c r="G26" s="98">
        <f t="shared" si="3"/>
        <v>0</v>
      </c>
      <c r="H26" s="98">
        <f t="shared" si="3"/>
        <v>17088</v>
      </c>
      <c r="I26" s="98">
        <f t="shared" si="3"/>
        <v>17088</v>
      </c>
      <c r="J26" s="98">
        <f t="shared" si="3"/>
        <v>0</v>
      </c>
      <c r="K26" s="98">
        <f t="shared" si="3"/>
        <v>0</v>
      </c>
      <c r="L26" s="283">
        <f t="shared" si="3"/>
        <v>13856</v>
      </c>
      <c r="M26" s="283">
        <f t="shared" si="3"/>
        <v>13856</v>
      </c>
      <c r="N26" s="283">
        <f t="shared" si="3"/>
        <v>0</v>
      </c>
      <c r="O26" s="283">
        <f t="shared" si="3"/>
        <v>0</v>
      </c>
      <c r="P26" s="321"/>
      <c r="Q26" s="321"/>
      <c r="R26" s="356"/>
      <c r="S26" s="258"/>
    </row>
    <row r="27" spans="1:19" ht="16.5" customHeight="1" x14ac:dyDescent="0.2">
      <c r="A27" s="26"/>
      <c r="B27" s="21" t="s">
        <v>157</v>
      </c>
      <c r="C27" s="1"/>
      <c r="D27" s="98">
        <f>+D26+D21+D18</f>
        <v>255734.47636700649</v>
      </c>
      <c r="E27" s="98">
        <f t="shared" ref="E27:O27" si="4">+E26+E21+E18</f>
        <v>255734.47636700649</v>
      </c>
      <c r="F27" s="98">
        <f t="shared" si="4"/>
        <v>0</v>
      </c>
      <c r="G27" s="98">
        <f t="shared" si="4"/>
        <v>0</v>
      </c>
      <c r="H27" s="98">
        <f t="shared" si="4"/>
        <v>256664</v>
      </c>
      <c r="I27" s="98">
        <f t="shared" si="4"/>
        <v>152400</v>
      </c>
      <c r="J27" s="98">
        <f t="shared" si="4"/>
        <v>0</v>
      </c>
      <c r="K27" s="98">
        <f t="shared" si="4"/>
        <v>104264</v>
      </c>
      <c r="L27" s="283">
        <f t="shared" si="4"/>
        <v>205272</v>
      </c>
      <c r="M27" s="283">
        <f t="shared" si="4"/>
        <v>128031</v>
      </c>
      <c r="N27" s="283">
        <f t="shared" si="4"/>
        <v>0</v>
      </c>
      <c r="O27" s="283">
        <f t="shared" si="4"/>
        <v>77241</v>
      </c>
      <c r="P27" s="321"/>
      <c r="Q27" s="321"/>
      <c r="R27" s="356"/>
      <c r="S27" s="258"/>
    </row>
    <row r="28" spans="1:19" ht="16.5" customHeight="1" x14ac:dyDescent="0.2">
      <c r="A28" s="537" t="s">
        <v>104</v>
      </c>
      <c r="B28" s="538"/>
      <c r="C28" s="538"/>
      <c r="D28" s="538"/>
      <c r="E28" s="538"/>
      <c r="F28" s="538"/>
      <c r="G28" s="538"/>
      <c r="H28" s="538"/>
      <c r="I28" s="538"/>
      <c r="J28" s="538"/>
      <c r="K28" s="538"/>
      <c r="L28" s="538"/>
      <c r="M28" s="538"/>
      <c r="N28" s="538"/>
      <c r="O28" s="539"/>
      <c r="P28" s="321"/>
      <c r="Q28" s="321"/>
      <c r="R28" s="356"/>
      <c r="S28" s="258"/>
    </row>
    <row r="29" spans="1:19" ht="15" customHeight="1" x14ac:dyDescent="0.2">
      <c r="A29" s="537" t="s">
        <v>80</v>
      </c>
      <c r="B29" s="538"/>
      <c r="C29" s="538"/>
      <c r="D29" s="538"/>
      <c r="E29" s="538"/>
      <c r="F29" s="538"/>
      <c r="G29" s="538"/>
      <c r="H29" s="538"/>
      <c r="I29" s="538"/>
      <c r="J29" s="538"/>
      <c r="K29" s="538"/>
      <c r="L29" s="538"/>
      <c r="M29" s="538"/>
      <c r="N29" s="538"/>
      <c r="O29" s="539"/>
      <c r="P29" s="321"/>
      <c r="Q29" s="321"/>
      <c r="R29" s="356"/>
      <c r="S29" s="258"/>
    </row>
    <row r="30" spans="1:19" ht="53.25" customHeight="1" x14ac:dyDescent="0.2">
      <c r="A30" s="26" t="s">
        <v>142</v>
      </c>
      <c r="B30" s="26" t="s">
        <v>65</v>
      </c>
      <c r="C30" s="1" t="s">
        <v>169</v>
      </c>
      <c r="D30" s="61">
        <v>724050.04633920302</v>
      </c>
      <c r="E30" s="61">
        <v>724050.04633920302</v>
      </c>
      <c r="F30" s="61">
        <v>0</v>
      </c>
      <c r="G30" s="61">
        <v>0</v>
      </c>
      <c r="H30" s="67">
        <v>865760</v>
      </c>
      <c r="I30" s="67">
        <v>865760</v>
      </c>
      <c r="J30" s="99">
        <v>0</v>
      </c>
      <c r="K30" s="99">
        <v>0</v>
      </c>
      <c r="L30" s="62">
        <v>742255</v>
      </c>
      <c r="M30" s="62">
        <v>742255</v>
      </c>
      <c r="N30" s="62">
        <v>0</v>
      </c>
      <c r="O30" s="62">
        <v>0</v>
      </c>
      <c r="P30" s="738" t="s">
        <v>906</v>
      </c>
      <c r="Q30" s="741">
        <v>16100</v>
      </c>
      <c r="R30" s="741">
        <v>15891.16</v>
      </c>
      <c r="S30" s="732" t="s">
        <v>705</v>
      </c>
    </row>
    <row r="31" spans="1:19" ht="42.75" customHeight="1" x14ac:dyDescent="0.2">
      <c r="A31" s="509" t="s">
        <v>143</v>
      </c>
      <c r="B31" s="509" t="s">
        <v>60</v>
      </c>
      <c r="C31" s="1" t="s">
        <v>169</v>
      </c>
      <c r="D31" s="60">
        <v>1034812.3262279889</v>
      </c>
      <c r="E31" s="60">
        <v>1034812.3262279889</v>
      </c>
      <c r="F31" s="61">
        <v>0</v>
      </c>
      <c r="G31" s="61">
        <v>0</v>
      </c>
      <c r="H31" s="67">
        <v>1017423</v>
      </c>
      <c r="I31" s="67">
        <v>986143</v>
      </c>
      <c r="J31" s="99">
        <v>263353</v>
      </c>
      <c r="K31" s="99">
        <v>31280</v>
      </c>
      <c r="L31" s="62">
        <v>1089920.22</v>
      </c>
      <c r="M31" s="62">
        <v>1035615.0899999999</v>
      </c>
      <c r="N31" s="62">
        <v>261557.65000000002</v>
      </c>
      <c r="O31" s="62">
        <v>54305.130000000005</v>
      </c>
      <c r="P31" s="739"/>
      <c r="Q31" s="742"/>
      <c r="R31" s="742"/>
      <c r="S31" s="733"/>
    </row>
    <row r="32" spans="1:19" ht="36.75" customHeight="1" x14ac:dyDescent="0.2">
      <c r="A32" s="509"/>
      <c r="B32" s="509"/>
      <c r="C32" s="1" t="s">
        <v>192</v>
      </c>
      <c r="D32" s="60">
        <v>10107.738646895274</v>
      </c>
      <c r="E32" s="60">
        <v>10107.738646895274</v>
      </c>
      <c r="F32" s="61">
        <v>0</v>
      </c>
      <c r="G32" s="61">
        <v>0</v>
      </c>
      <c r="H32" s="67">
        <v>8323</v>
      </c>
      <c r="I32" s="67">
        <v>8323</v>
      </c>
      <c r="J32" s="99">
        <v>0</v>
      </c>
      <c r="K32" s="99">
        <v>0</v>
      </c>
      <c r="L32" s="62">
        <v>3705</v>
      </c>
      <c r="M32" s="62">
        <v>3705</v>
      </c>
      <c r="N32" s="62">
        <v>0</v>
      </c>
      <c r="O32" s="62">
        <v>0</v>
      </c>
      <c r="P32" s="740"/>
      <c r="Q32" s="743"/>
      <c r="R32" s="743"/>
      <c r="S32" s="734"/>
    </row>
    <row r="33" spans="1:19" x14ac:dyDescent="0.2">
      <c r="A33" s="26"/>
      <c r="B33" s="21" t="s">
        <v>163</v>
      </c>
      <c r="C33" s="1"/>
      <c r="D33" s="98">
        <f>SUM(D30:D32)</f>
        <v>1768970.1112140871</v>
      </c>
      <c r="E33" s="98">
        <f t="shared" ref="E33:O33" si="5">SUM(E30:E32)</f>
        <v>1768970.1112140871</v>
      </c>
      <c r="F33" s="98">
        <f t="shared" si="5"/>
        <v>0</v>
      </c>
      <c r="G33" s="98">
        <f t="shared" si="5"/>
        <v>0</v>
      </c>
      <c r="H33" s="98">
        <f t="shared" si="5"/>
        <v>1891506</v>
      </c>
      <c r="I33" s="98">
        <f t="shared" si="5"/>
        <v>1860226</v>
      </c>
      <c r="J33" s="118">
        <f t="shared" si="5"/>
        <v>263353</v>
      </c>
      <c r="K33" s="118">
        <f t="shared" si="5"/>
        <v>31280</v>
      </c>
      <c r="L33" s="283">
        <f t="shared" si="5"/>
        <v>1835880.22</v>
      </c>
      <c r="M33" s="283">
        <f t="shared" si="5"/>
        <v>1781575.0899999999</v>
      </c>
      <c r="N33" s="283">
        <f t="shared" si="5"/>
        <v>261557.65000000002</v>
      </c>
      <c r="O33" s="283">
        <f t="shared" si="5"/>
        <v>54305.130000000005</v>
      </c>
      <c r="P33" s="321"/>
      <c r="Q33" s="321"/>
      <c r="R33" s="356"/>
      <c r="S33" s="258"/>
    </row>
    <row r="34" spans="1:19" x14ac:dyDescent="0.2">
      <c r="A34" s="537" t="s">
        <v>360</v>
      </c>
      <c r="B34" s="538"/>
      <c r="C34" s="538"/>
      <c r="D34" s="538"/>
      <c r="E34" s="538"/>
      <c r="F34" s="538"/>
      <c r="G34" s="538"/>
      <c r="H34" s="539"/>
      <c r="I34" s="98"/>
      <c r="J34" s="118"/>
      <c r="K34" s="118"/>
      <c r="L34" s="118"/>
      <c r="M34" s="118"/>
      <c r="N34" s="118"/>
      <c r="O34" s="118"/>
      <c r="P34" s="321"/>
      <c r="Q34" s="321"/>
      <c r="R34" s="356"/>
      <c r="S34" s="258"/>
    </row>
    <row r="35" spans="1:19" ht="22.5" customHeight="1" x14ac:dyDescent="0.2">
      <c r="A35" s="674" t="s">
        <v>142</v>
      </c>
      <c r="B35" s="485" t="s">
        <v>220</v>
      </c>
      <c r="C35" s="169" t="s">
        <v>155</v>
      </c>
      <c r="D35" s="67">
        <v>17377.201112140872</v>
      </c>
      <c r="E35" s="67">
        <v>17377.201112140872</v>
      </c>
      <c r="F35" s="67">
        <v>0</v>
      </c>
      <c r="G35" s="67">
        <v>0</v>
      </c>
      <c r="H35" s="67">
        <v>17377</v>
      </c>
      <c r="I35" s="63">
        <v>17377</v>
      </c>
      <c r="J35" s="63">
        <v>0</v>
      </c>
      <c r="K35" s="63">
        <v>0</v>
      </c>
      <c r="L35" s="62">
        <v>3849</v>
      </c>
      <c r="M35" s="62">
        <v>3849</v>
      </c>
      <c r="N35" s="62">
        <v>0</v>
      </c>
      <c r="O35" s="62">
        <v>0</v>
      </c>
      <c r="P35" s="736" t="s">
        <v>699</v>
      </c>
      <c r="Q35" s="737">
        <v>18</v>
      </c>
      <c r="R35" s="458">
        <v>17</v>
      </c>
      <c r="S35" s="730" t="s">
        <v>706</v>
      </c>
    </row>
    <row r="36" spans="1:19" ht="41.25" customHeight="1" x14ac:dyDescent="0.2">
      <c r="A36" s="674"/>
      <c r="B36" s="485"/>
      <c r="C36" s="169" t="s">
        <v>175</v>
      </c>
      <c r="D36" s="67">
        <v>68929.564411492131</v>
      </c>
      <c r="E36" s="67">
        <v>68929.564411492131</v>
      </c>
      <c r="F36" s="67">
        <v>0</v>
      </c>
      <c r="G36" s="67">
        <v>0</v>
      </c>
      <c r="H36" s="67">
        <v>71000</v>
      </c>
      <c r="I36" s="63">
        <v>71000</v>
      </c>
      <c r="J36" s="63">
        <v>0</v>
      </c>
      <c r="K36" s="63">
        <v>0</v>
      </c>
      <c r="L36" s="62">
        <v>71000</v>
      </c>
      <c r="M36" s="62">
        <v>71000</v>
      </c>
      <c r="N36" s="62">
        <v>0</v>
      </c>
      <c r="O36" s="62">
        <v>0</v>
      </c>
      <c r="P36" s="736"/>
      <c r="Q36" s="737"/>
      <c r="R36" s="460"/>
      <c r="S36" s="731"/>
    </row>
    <row r="37" spans="1:19" x14ac:dyDescent="0.2">
      <c r="A37" s="27"/>
      <c r="B37" s="21" t="s">
        <v>163</v>
      </c>
      <c r="C37" s="262"/>
      <c r="D37" s="107">
        <f>SUM(D35:D36)</f>
        <v>86306.765523633003</v>
      </c>
      <c r="E37" s="107">
        <f t="shared" ref="E37:O37" si="6">SUM(E35:E36)</f>
        <v>86306.765523633003</v>
      </c>
      <c r="F37" s="107">
        <f t="shared" si="6"/>
        <v>0</v>
      </c>
      <c r="G37" s="107">
        <f t="shared" si="6"/>
        <v>0</v>
      </c>
      <c r="H37" s="107">
        <f t="shared" si="6"/>
        <v>88377</v>
      </c>
      <c r="I37" s="107">
        <f t="shared" si="6"/>
        <v>88377</v>
      </c>
      <c r="J37" s="107">
        <f t="shared" si="6"/>
        <v>0</v>
      </c>
      <c r="K37" s="107">
        <f t="shared" si="6"/>
        <v>0</v>
      </c>
      <c r="L37" s="283">
        <f t="shared" si="6"/>
        <v>74849</v>
      </c>
      <c r="M37" s="283">
        <f t="shared" si="6"/>
        <v>74849</v>
      </c>
      <c r="N37" s="283">
        <f t="shared" si="6"/>
        <v>0</v>
      </c>
      <c r="O37" s="283">
        <f t="shared" si="6"/>
        <v>0</v>
      </c>
      <c r="P37" s="321"/>
      <c r="Q37" s="321"/>
      <c r="R37" s="356"/>
      <c r="S37" s="258"/>
    </row>
    <row r="38" spans="1:19" x14ac:dyDescent="0.2">
      <c r="A38" s="27"/>
      <c r="B38" s="21" t="s">
        <v>158</v>
      </c>
      <c r="C38" s="262"/>
      <c r="D38" s="107">
        <f>+D37+D33</f>
        <v>1855276.8767377201</v>
      </c>
      <c r="E38" s="107">
        <f t="shared" ref="E38:O38" si="7">+E37+E33</f>
        <v>1855276.8767377201</v>
      </c>
      <c r="F38" s="107">
        <f t="shared" si="7"/>
        <v>0</v>
      </c>
      <c r="G38" s="107">
        <f t="shared" si="7"/>
        <v>0</v>
      </c>
      <c r="H38" s="107">
        <f t="shared" si="7"/>
        <v>1979883</v>
      </c>
      <c r="I38" s="107">
        <f t="shared" si="7"/>
        <v>1948603</v>
      </c>
      <c r="J38" s="107">
        <f t="shared" si="7"/>
        <v>263353</v>
      </c>
      <c r="K38" s="107">
        <f t="shared" si="7"/>
        <v>31280</v>
      </c>
      <c r="L38" s="283">
        <f t="shared" si="7"/>
        <v>1910729.22</v>
      </c>
      <c r="M38" s="283">
        <f t="shared" si="7"/>
        <v>1856424.0899999999</v>
      </c>
      <c r="N38" s="283">
        <f t="shared" si="7"/>
        <v>261557.65000000002</v>
      </c>
      <c r="O38" s="283">
        <f t="shared" si="7"/>
        <v>54305.130000000005</v>
      </c>
      <c r="P38" s="321"/>
      <c r="Q38" s="321"/>
      <c r="R38" s="356"/>
      <c r="S38" s="258"/>
    </row>
    <row r="39" spans="1:19" ht="19.5" customHeight="1" x14ac:dyDescent="0.2">
      <c r="A39" s="671" t="s">
        <v>194</v>
      </c>
      <c r="B39" s="671"/>
      <c r="C39" s="671"/>
      <c r="D39" s="69">
        <f>+D38+D27</f>
        <v>2111011.3531047264</v>
      </c>
      <c r="E39" s="69">
        <f t="shared" ref="E39:O39" si="8">+E38+E27</f>
        <v>2111011.3531047264</v>
      </c>
      <c r="F39" s="69">
        <f t="shared" si="8"/>
        <v>0</v>
      </c>
      <c r="G39" s="69">
        <f t="shared" si="8"/>
        <v>0</v>
      </c>
      <c r="H39" s="69">
        <f t="shared" si="8"/>
        <v>2236547</v>
      </c>
      <c r="I39" s="69">
        <f t="shared" si="8"/>
        <v>2101003</v>
      </c>
      <c r="J39" s="69">
        <f t="shared" si="8"/>
        <v>263353</v>
      </c>
      <c r="K39" s="69">
        <f t="shared" si="8"/>
        <v>135544</v>
      </c>
      <c r="L39" s="283">
        <f t="shared" si="8"/>
        <v>2116001.2199999997</v>
      </c>
      <c r="M39" s="283">
        <f t="shared" si="8"/>
        <v>1984455.0899999999</v>
      </c>
      <c r="N39" s="283">
        <f t="shared" si="8"/>
        <v>261557.65000000002</v>
      </c>
      <c r="O39" s="283">
        <f t="shared" si="8"/>
        <v>131546.13</v>
      </c>
      <c r="P39" s="321"/>
      <c r="Q39" s="321"/>
      <c r="R39" s="356"/>
      <c r="S39" s="258"/>
    </row>
    <row r="40" spans="1:19" x14ac:dyDescent="0.2">
      <c r="A40" s="167" t="s">
        <v>201</v>
      </c>
      <c r="B40" s="168"/>
      <c r="C40" s="168"/>
      <c r="D40" s="414"/>
      <c r="E40" s="414"/>
      <c r="F40" s="414"/>
      <c r="G40" s="414"/>
      <c r="H40" s="414"/>
      <c r="I40" s="414"/>
      <c r="J40" s="414"/>
      <c r="K40" s="414"/>
      <c r="L40" s="421"/>
      <c r="M40" s="421"/>
      <c r="N40" s="421"/>
      <c r="O40" s="421"/>
      <c r="P40" s="103"/>
      <c r="Q40" s="103"/>
      <c r="R40" s="17"/>
    </row>
    <row r="41" spans="1:19" ht="17.25" customHeight="1" x14ac:dyDescent="0.2">
      <c r="A41" s="665" t="s">
        <v>107</v>
      </c>
      <c r="B41" s="665"/>
      <c r="C41" s="665"/>
      <c r="D41" s="59">
        <f>+D42+D43+D44+D45+D46</f>
        <v>2042081.7886932343</v>
      </c>
      <c r="E41" s="59">
        <f t="shared" ref="E41:O41" si="9">+E42+E43+E44+E45+E46</f>
        <v>2042081.7886932343</v>
      </c>
      <c r="F41" s="59">
        <f t="shared" si="9"/>
        <v>0</v>
      </c>
      <c r="G41" s="59">
        <f t="shared" si="9"/>
        <v>0</v>
      </c>
      <c r="H41" s="59">
        <f t="shared" si="9"/>
        <v>2165547</v>
      </c>
      <c r="I41" s="59">
        <f t="shared" si="9"/>
        <v>2030003</v>
      </c>
      <c r="J41" s="59">
        <f t="shared" si="9"/>
        <v>263353</v>
      </c>
      <c r="K41" s="59">
        <f t="shared" si="9"/>
        <v>135544</v>
      </c>
      <c r="L41" s="59">
        <f t="shared" si="9"/>
        <v>2045001.22</v>
      </c>
      <c r="M41" s="59">
        <f t="shared" si="9"/>
        <v>1913455.0899999999</v>
      </c>
      <c r="N41" s="59">
        <f t="shared" si="9"/>
        <v>261557.65000000002</v>
      </c>
      <c r="O41" s="59">
        <f t="shared" si="9"/>
        <v>131546.13</v>
      </c>
      <c r="P41" s="103"/>
      <c r="Q41" s="103"/>
      <c r="R41" s="17"/>
    </row>
    <row r="42" spans="1:19" ht="18.75" customHeight="1" x14ac:dyDescent="0.2">
      <c r="A42" s="664" t="s">
        <v>49</v>
      </c>
      <c r="B42" s="664"/>
      <c r="C42" s="664"/>
      <c r="D42" s="60">
        <f>+D31+D30</f>
        <v>1758862.372567192</v>
      </c>
      <c r="E42" s="60">
        <f t="shared" ref="E42:O42" si="10">+E31+E30</f>
        <v>1758862.372567192</v>
      </c>
      <c r="F42" s="60">
        <f t="shared" si="10"/>
        <v>0</v>
      </c>
      <c r="G42" s="60">
        <f t="shared" si="10"/>
        <v>0</v>
      </c>
      <c r="H42" s="60">
        <f t="shared" si="10"/>
        <v>1883183</v>
      </c>
      <c r="I42" s="60">
        <f t="shared" si="10"/>
        <v>1851903</v>
      </c>
      <c r="J42" s="60">
        <f t="shared" si="10"/>
        <v>263353</v>
      </c>
      <c r="K42" s="60">
        <f t="shared" si="10"/>
        <v>31280</v>
      </c>
      <c r="L42" s="52">
        <f t="shared" si="10"/>
        <v>1832175.22</v>
      </c>
      <c r="M42" s="52">
        <f t="shared" si="10"/>
        <v>1777870.0899999999</v>
      </c>
      <c r="N42" s="52">
        <f t="shared" si="10"/>
        <v>261557.65000000002</v>
      </c>
      <c r="O42" s="52">
        <f t="shared" si="10"/>
        <v>54305.130000000005</v>
      </c>
      <c r="P42" s="103"/>
      <c r="Q42" s="103"/>
      <c r="R42" s="17"/>
    </row>
    <row r="43" spans="1:19" ht="25.5" customHeight="1" x14ac:dyDescent="0.2">
      <c r="A43" s="664" t="s">
        <v>124</v>
      </c>
      <c r="B43" s="664"/>
      <c r="C43" s="664"/>
      <c r="D43" s="53"/>
      <c r="E43" s="53"/>
      <c r="F43" s="53"/>
      <c r="G43" s="53"/>
      <c r="H43" s="53"/>
      <c r="I43" s="53"/>
      <c r="J43" s="53"/>
      <c r="K43" s="53"/>
      <c r="L43" s="52"/>
      <c r="M43" s="52"/>
      <c r="N43" s="52"/>
      <c r="O43" s="52"/>
      <c r="P43" s="103"/>
      <c r="Q43" s="103"/>
      <c r="R43" s="17"/>
    </row>
    <row r="44" spans="1:19" ht="27.75" customHeight="1" x14ac:dyDescent="0.2">
      <c r="A44" s="664" t="s">
        <v>125</v>
      </c>
      <c r="B44" s="664"/>
      <c r="C44" s="664"/>
      <c r="D44" s="53">
        <f>+D35+D27</f>
        <v>273111.67747914733</v>
      </c>
      <c r="E44" s="53">
        <f t="shared" ref="E44:O44" si="11">+E35+E27</f>
        <v>273111.67747914733</v>
      </c>
      <c r="F44" s="53">
        <f t="shared" si="11"/>
        <v>0</v>
      </c>
      <c r="G44" s="53">
        <f t="shared" si="11"/>
        <v>0</v>
      </c>
      <c r="H44" s="53">
        <f t="shared" si="11"/>
        <v>274041</v>
      </c>
      <c r="I44" s="53">
        <f t="shared" si="11"/>
        <v>169777</v>
      </c>
      <c r="J44" s="53">
        <f t="shared" si="11"/>
        <v>0</v>
      </c>
      <c r="K44" s="53">
        <f t="shared" si="11"/>
        <v>104264</v>
      </c>
      <c r="L44" s="52">
        <f t="shared" si="11"/>
        <v>209121</v>
      </c>
      <c r="M44" s="52">
        <f t="shared" si="11"/>
        <v>131880</v>
      </c>
      <c r="N44" s="52">
        <f t="shared" si="11"/>
        <v>0</v>
      </c>
      <c r="O44" s="52">
        <f t="shared" si="11"/>
        <v>77241</v>
      </c>
      <c r="P44" s="103"/>
      <c r="Q44" s="103"/>
      <c r="R44" s="17"/>
    </row>
    <row r="45" spans="1:19" ht="18.75" customHeight="1" x14ac:dyDescent="0.2">
      <c r="A45" s="664" t="s">
        <v>52</v>
      </c>
      <c r="B45" s="664"/>
      <c r="C45" s="664"/>
      <c r="D45" s="53">
        <f>+D32</f>
        <v>10107.738646895274</v>
      </c>
      <c r="E45" s="53">
        <f t="shared" ref="E45:O45" si="12">+E32</f>
        <v>10107.738646895274</v>
      </c>
      <c r="F45" s="53">
        <f t="shared" si="12"/>
        <v>0</v>
      </c>
      <c r="G45" s="53">
        <f t="shared" si="12"/>
        <v>0</v>
      </c>
      <c r="H45" s="53">
        <f t="shared" si="12"/>
        <v>8323</v>
      </c>
      <c r="I45" s="53">
        <f t="shared" si="12"/>
        <v>8323</v>
      </c>
      <c r="J45" s="53">
        <f t="shared" si="12"/>
        <v>0</v>
      </c>
      <c r="K45" s="53">
        <f t="shared" si="12"/>
        <v>0</v>
      </c>
      <c r="L45" s="52">
        <f t="shared" si="12"/>
        <v>3705</v>
      </c>
      <c r="M45" s="52">
        <f t="shared" si="12"/>
        <v>3705</v>
      </c>
      <c r="N45" s="52">
        <f t="shared" si="12"/>
        <v>0</v>
      </c>
      <c r="O45" s="52">
        <f t="shared" si="12"/>
        <v>0</v>
      </c>
      <c r="P45" s="103"/>
      <c r="Q45" s="103"/>
      <c r="R45" s="17"/>
    </row>
    <row r="46" spans="1:19" ht="17.25" customHeight="1" x14ac:dyDescent="0.2">
      <c r="A46" s="664" t="s">
        <v>53</v>
      </c>
      <c r="B46" s="664"/>
      <c r="C46" s="664"/>
      <c r="D46" s="53"/>
      <c r="E46" s="53"/>
      <c r="F46" s="53"/>
      <c r="G46" s="53"/>
      <c r="H46" s="53"/>
      <c r="I46" s="53"/>
      <c r="J46" s="53"/>
      <c r="K46" s="53"/>
      <c r="L46" s="52"/>
      <c r="M46" s="52"/>
      <c r="N46" s="52"/>
      <c r="O46" s="52"/>
      <c r="P46" s="103"/>
      <c r="Q46" s="103"/>
      <c r="R46" s="17"/>
    </row>
    <row r="47" spans="1:19" ht="17.25" customHeight="1" x14ac:dyDescent="0.2">
      <c r="A47" s="663" t="s">
        <v>106</v>
      </c>
      <c r="B47" s="663"/>
      <c r="C47" s="663"/>
      <c r="D47" s="64">
        <f>SUM(D48:D53)</f>
        <v>68929.564411492131</v>
      </c>
      <c r="E47" s="64">
        <f t="shared" ref="E47:O47" si="13">SUM(E48:E53)</f>
        <v>68929.564411492131</v>
      </c>
      <c r="F47" s="64">
        <f t="shared" si="13"/>
        <v>0</v>
      </c>
      <c r="G47" s="64">
        <f t="shared" si="13"/>
        <v>0</v>
      </c>
      <c r="H47" s="64">
        <f t="shared" si="13"/>
        <v>71000</v>
      </c>
      <c r="I47" s="64">
        <f t="shared" si="13"/>
        <v>71000</v>
      </c>
      <c r="J47" s="64">
        <f t="shared" si="13"/>
        <v>0</v>
      </c>
      <c r="K47" s="64">
        <f t="shared" si="13"/>
        <v>0</v>
      </c>
      <c r="L47" s="64">
        <f t="shared" si="13"/>
        <v>71000</v>
      </c>
      <c r="M47" s="64">
        <f t="shared" si="13"/>
        <v>71000</v>
      </c>
      <c r="N47" s="64">
        <f t="shared" si="13"/>
        <v>0</v>
      </c>
      <c r="O47" s="64">
        <f t="shared" si="13"/>
        <v>0</v>
      </c>
      <c r="P47" s="103"/>
      <c r="Q47" s="103"/>
      <c r="R47" s="17"/>
    </row>
    <row r="48" spans="1:19" ht="18" customHeight="1" x14ac:dyDescent="0.2">
      <c r="A48" s="664" t="s">
        <v>127</v>
      </c>
      <c r="B48" s="664"/>
      <c r="C48" s="664"/>
      <c r="D48" s="60">
        <f>+D36</f>
        <v>68929.564411492131</v>
      </c>
      <c r="E48" s="60">
        <f t="shared" ref="E48:O48" si="14">+E36</f>
        <v>68929.564411492131</v>
      </c>
      <c r="F48" s="60">
        <f t="shared" si="14"/>
        <v>0</v>
      </c>
      <c r="G48" s="60">
        <f t="shared" si="14"/>
        <v>0</v>
      </c>
      <c r="H48" s="60">
        <f t="shared" si="14"/>
        <v>71000</v>
      </c>
      <c r="I48" s="60">
        <f t="shared" si="14"/>
        <v>71000</v>
      </c>
      <c r="J48" s="60">
        <f t="shared" si="14"/>
        <v>0</v>
      </c>
      <c r="K48" s="60">
        <f t="shared" si="14"/>
        <v>0</v>
      </c>
      <c r="L48" s="52">
        <f t="shared" si="14"/>
        <v>71000</v>
      </c>
      <c r="M48" s="52">
        <f t="shared" si="14"/>
        <v>71000</v>
      </c>
      <c r="N48" s="52">
        <f t="shared" si="14"/>
        <v>0</v>
      </c>
      <c r="O48" s="52">
        <f t="shared" si="14"/>
        <v>0</v>
      </c>
      <c r="P48" s="103"/>
      <c r="Q48" s="103"/>
      <c r="R48" s="17"/>
    </row>
    <row r="49" spans="1:18" ht="14.25" customHeight="1" x14ac:dyDescent="0.2">
      <c r="A49" s="664" t="s">
        <v>55</v>
      </c>
      <c r="B49" s="664"/>
      <c r="C49" s="664"/>
      <c r="D49" s="60"/>
      <c r="E49" s="60"/>
      <c r="F49" s="60"/>
      <c r="G49" s="60"/>
      <c r="H49" s="60"/>
      <c r="I49" s="60"/>
      <c r="J49" s="60"/>
      <c r="K49" s="60"/>
      <c r="L49" s="52"/>
      <c r="M49" s="52"/>
      <c r="N49" s="52"/>
      <c r="O49" s="52"/>
      <c r="P49" s="103"/>
      <c r="Q49" s="103"/>
      <c r="R49" s="17"/>
    </row>
    <row r="50" spans="1:18" ht="16.5" customHeight="1" x14ac:dyDescent="0.2">
      <c r="A50" s="664" t="s">
        <v>56</v>
      </c>
      <c r="B50" s="664"/>
      <c r="C50" s="664"/>
      <c r="D50" s="60"/>
      <c r="E50" s="60"/>
      <c r="F50" s="60"/>
      <c r="G50" s="60"/>
      <c r="H50" s="60"/>
      <c r="I50" s="60"/>
      <c r="J50" s="60"/>
      <c r="K50" s="60"/>
      <c r="L50" s="52"/>
      <c r="M50" s="52"/>
      <c r="N50" s="52"/>
      <c r="O50" s="52"/>
      <c r="P50" s="103"/>
      <c r="Q50" s="103"/>
      <c r="R50" s="17"/>
    </row>
    <row r="51" spans="1:18" ht="15.75" customHeight="1" x14ac:dyDescent="0.2">
      <c r="A51" s="545" t="s">
        <v>57</v>
      </c>
      <c r="B51" s="546"/>
      <c r="C51" s="547"/>
      <c r="D51" s="60"/>
      <c r="E51" s="60"/>
      <c r="F51" s="60"/>
      <c r="G51" s="60"/>
      <c r="H51" s="60"/>
      <c r="I51" s="60"/>
      <c r="J51" s="60"/>
      <c r="K51" s="60"/>
      <c r="L51" s="52"/>
      <c r="M51" s="52"/>
      <c r="N51" s="52"/>
      <c r="O51" s="52"/>
      <c r="P51" s="103"/>
      <c r="Q51" s="103"/>
      <c r="R51" s="17"/>
    </row>
    <row r="52" spans="1:18" ht="14.25" customHeight="1" x14ac:dyDescent="0.2">
      <c r="A52" s="545" t="s">
        <v>128</v>
      </c>
      <c r="B52" s="546"/>
      <c r="C52" s="547"/>
      <c r="D52" s="60"/>
      <c r="E52" s="60"/>
      <c r="F52" s="60"/>
      <c r="G52" s="60"/>
      <c r="H52" s="60"/>
      <c r="I52" s="60"/>
      <c r="J52" s="60"/>
      <c r="K52" s="60"/>
      <c r="L52" s="52"/>
      <c r="M52" s="52"/>
      <c r="N52" s="52"/>
      <c r="O52" s="52"/>
      <c r="P52" s="103"/>
      <c r="Q52" s="103"/>
      <c r="R52" s="17"/>
    </row>
    <row r="53" spans="1:18" ht="19.5" customHeight="1" x14ac:dyDescent="0.2">
      <c r="A53" s="542" t="s">
        <v>59</v>
      </c>
      <c r="B53" s="543"/>
      <c r="C53" s="544"/>
      <c r="D53" s="60"/>
      <c r="E53" s="60"/>
      <c r="F53" s="60"/>
      <c r="G53" s="60"/>
      <c r="H53" s="60"/>
      <c r="I53" s="60"/>
      <c r="J53" s="60"/>
      <c r="K53" s="60"/>
      <c r="L53" s="52"/>
      <c r="M53" s="52"/>
      <c r="N53" s="52"/>
      <c r="O53" s="52"/>
      <c r="P53" s="103"/>
      <c r="Q53" s="103"/>
      <c r="R53" s="17"/>
    </row>
    <row r="54" spans="1:18" x14ac:dyDescent="0.2">
      <c r="A54" s="528" t="s">
        <v>766</v>
      </c>
      <c r="B54" s="528"/>
      <c r="C54" s="528"/>
      <c r="D54" s="528"/>
      <c r="E54" s="528"/>
      <c r="F54" s="528"/>
      <c r="G54" s="528"/>
      <c r="H54" s="528"/>
      <c r="I54" s="528"/>
      <c r="J54" s="528"/>
      <c r="K54" s="528"/>
      <c r="L54" s="528"/>
      <c r="M54" s="528"/>
      <c r="N54" s="528"/>
      <c r="O54" s="528"/>
      <c r="R54" s="17"/>
    </row>
    <row r="55" spans="1:18" x14ac:dyDescent="0.2">
      <c r="A55" s="279" t="s">
        <v>765</v>
      </c>
      <c r="B55" s="279"/>
      <c r="D55" s="16"/>
      <c r="E55" s="16"/>
      <c r="F55" s="16"/>
      <c r="G55" s="16"/>
      <c r="H55" s="16"/>
      <c r="I55" s="16"/>
      <c r="J55" s="16"/>
      <c r="K55" s="16"/>
      <c r="L55" s="16"/>
      <c r="M55" s="16"/>
      <c r="N55" s="16"/>
      <c r="O55" s="16"/>
      <c r="R55" s="17"/>
    </row>
  </sheetData>
  <mergeCells count="68">
    <mergeCell ref="A54:O54"/>
    <mergeCell ref="E7:F7"/>
    <mergeCell ref="P35:P36"/>
    <mergeCell ref="Q35:Q36"/>
    <mergeCell ref="R35:R36"/>
    <mergeCell ref="P30:P32"/>
    <mergeCell ref="Q30:Q32"/>
    <mergeCell ref="R30:R32"/>
    <mergeCell ref="A29:O29"/>
    <mergeCell ref="O7:O9"/>
    <mergeCell ref="S35:S36"/>
    <mergeCell ref="S30:S32"/>
    <mergeCell ref="A28:O28"/>
    <mergeCell ref="F8:F9"/>
    <mergeCell ref="P6:P9"/>
    <mergeCell ref="Q6:Q9"/>
    <mergeCell ref="A19:O19"/>
    <mergeCell ref="A22:O22"/>
    <mergeCell ref="J8:J9"/>
    <mergeCell ref="I8:I9"/>
    <mergeCell ref="A11:O11"/>
    <mergeCell ref="A12:O12"/>
    <mergeCell ref="A5:A9"/>
    <mergeCell ref="N8:N9"/>
    <mergeCell ref="I6:K6"/>
    <mergeCell ref="M7:N7"/>
    <mergeCell ref="M8:M9"/>
    <mergeCell ref="E6:G6"/>
    <mergeCell ref="A51:C51"/>
    <mergeCell ref="A10:C10"/>
    <mergeCell ref="M6:O6"/>
    <mergeCell ref="R6:R9"/>
    <mergeCell ref="B5:B9"/>
    <mergeCell ref="A44:C44"/>
    <mergeCell ref="A49:C49"/>
    <mergeCell ref="L5:O5"/>
    <mergeCell ref="I7:J7"/>
    <mergeCell ref="D5:G5"/>
    <mergeCell ref="Q1:S1"/>
    <mergeCell ref="A2:S2"/>
    <mergeCell ref="A3:O3"/>
    <mergeCell ref="N4:O4"/>
    <mergeCell ref="P5:R5"/>
    <mergeCell ref="S5:S9"/>
    <mergeCell ref="G7:G9"/>
    <mergeCell ref="K7:K9"/>
    <mergeCell ref="L6:L9"/>
    <mergeCell ref="H5:K5"/>
    <mergeCell ref="A53:C53"/>
    <mergeCell ref="A45:C45"/>
    <mergeCell ref="A46:C46"/>
    <mergeCell ref="A47:C47"/>
    <mergeCell ref="A48:C48"/>
    <mergeCell ref="E8:E9"/>
    <mergeCell ref="A50:C50"/>
    <mergeCell ref="A52:C52"/>
    <mergeCell ref="A39:C39"/>
    <mergeCell ref="A34:H34"/>
    <mergeCell ref="B31:B32"/>
    <mergeCell ref="A43:C43"/>
    <mergeCell ref="A42:C42"/>
    <mergeCell ref="B35:B36"/>
    <mergeCell ref="A41:C41"/>
    <mergeCell ref="H6:H9"/>
    <mergeCell ref="A31:A32"/>
    <mergeCell ref="A35:A36"/>
    <mergeCell ref="D6:D9"/>
    <mergeCell ref="C5:C9"/>
  </mergeCells>
  <phoneticPr fontId="11" type="noConversion"/>
  <pageMargins left="0.39370078740157483" right="0.39370078740157483" top="0.78740157480314965" bottom="0.39370078740157483" header="0" footer="0"/>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46"/>
  <sheetViews>
    <sheetView zoomScale="130" zoomScaleNormal="130" workbookViewId="0">
      <pane ySplit="9" topLeftCell="A10" activePane="bottomLeft" state="frozen"/>
      <selection pane="bottomLeft" activeCell="B5" sqref="B5:B9"/>
    </sheetView>
  </sheetViews>
  <sheetFormatPr defaultRowHeight="12.75" x14ac:dyDescent="0.2"/>
  <cols>
    <col min="1" max="1" width="4.28515625" style="10" customWidth="1"/>
    <col min="2" max="2" width="31.85546875" style="10" customWidth="1"/>
    <col min="3" max="3" width="6.5703125" style="10" customWidth="1"/>
    <col min="4" max="4" width="8.42578125" style="10" customWidth="1"/>
    <col min="5" max="5" width="7.5703125" style="10" customWidth="1"/>
    <col min="6" max="6" width="8" style="10" customWidth="1"/>
    <col min="7" max="7" width="4.85546875" style="10" customWidth="1"/>
    <col min="8" max="8" width="8" style="10" customWidth="1"/>
    <col min="9" max="9" width="7.7109375" style="10" customWidth="1"/>
    <col min="10" max="10" width="7.28515625" style="10" customWidth="1"/>
    <col min="11" max="11" width="3.85546875" style="10" customWidth="1"/>
    <col min="12" max="12" width="8.5703125" style="40" customWidth="1"/>
    <col min="13" max="13" width="7.28515625" style="40" customWidth="1"/>
    <col min="14" max="14" width="7.140625" style="40" customWidth="1"/>
    <col min="15" max="15" width="6.85546875" style="40" customWidth="1"/>
    <col min="16" max="16" width="20.85546875" customWidth="1"/>
    <col min="17" max="17" width="5.28515625" customWidth="1"/>
    <col min="18" max="18" width="5.5703125" customWidth="1"/>
    <col min="19" max="19" width="21" style="176" customWidth="1"/>
  </cols>
  <sheetData>
    <row r="1" spans="1:28" s="15" customFormat="1" ht="46.5" customHeight="1" x14ac:dyDescent="0.2">
      <c r="A1" s="9"/>
      <c r="B1" s="9"/>
      <c r="C1" s="2"/>
      <c r="D1" s="9"/>
      <c r="E1" s="9"/>
      <c r="F1" s="9"/>
      <c r="G1" s="9"/>
      <c r="H1" s="9"/>
      <c r="I1" s="9"/>
      <c r="J1" s="9"/>
      <c r="K1" s="9"/>
      <c r="L1" s="130"/>
      <c r="M1" s="130"/>
      <c r="N1" s="130"/>
      <c r="O1" s="130"/>
      <c r="P1" s="131"/>
      <c r="Q1" s="614" t="s">
        <v>437</v>
      </c>
      <c r="R1" s="614"/>
      <c r="S1" s="614"/>
      <c r="T1" s="9"/>
      <c r="U1" s="9"/>
      <c r="V1" s="9"/>
      <c r="W1" s="9"/>
      <c r="X1" s="9"/>
      <c r="Y1" s="9"/>
      <c r="Z1" s="9"/>
      <c r="AA1" s="9"/>
      <c r="AB1" s="9"/>
    </row>
    <row r="2" spans="1:28" s="15" customFormat="1" ht="35.25" customHeight="1" x14ac:dyDescent="0.25">
      <c r="A2" s="649" t="s">
        <v>853</v>
      </c>
      <c r="B2" s="649"/>
      <c r="C2" s="649"/>
      <c r="D2" s="649"/>
      <c r="E2" s="649"/>
      <c r="F2" s="649"/>
      <c r="G2" s="649"/>
      <c r="H2" s="649"/>
      <c r="I2" s="649"/>
      <c r="J2" s="649"/>
      <c r="K2" s="649"/>
      <c r="L2" s="649"/>
      <c r="M2" s="649"/>
      <c r="N2" s="649"/>
      <c r="O2" s="649"/>
      <c r="P2" s="649"/>
      <c r="Q2" s="649"/>
      <c r="R2" s="649"/>
      <c r="S2" s="649"/>
      <c r="T2" s="9"/>
      <c r="U2" s="9"/>
      <c r="V2" s="9"/>
      <c r="W2" s="9"/>
      <c r="X2" s="9"/>
      <c r="Y2" s="9"/>
      <c r="Z2" s="9"/>
      <c r="AA2" s="9"/>
      <c r="AB2" s="9"/>
    </row>
    <row r="3" spans="1:28" s="17" customFormat="1" x14ac:dyDescent="0.2">
      <c r="A3" s="560"/>
      <c r="B3" s="560"/>
      <c r="C3" s="560"/>
      <c r="D3" s="560"/>
      <c r="E3" s="560"/>
      <c r="F3" s="560"/>
      <c r="G3" s="560"/>
      <c r="H3" s="560"/>
      <c r="I3" s="560"/>
      <c r="J3" s="560"/>
      <c r="K3" s="560"/>
      <c r="L3" s="560"/>
      <c r="M3" s="560"/>
      <c r="N3" s="560"/>
      <c r="O3" s="560"/>
      <c r="P3"/>
      <c r="Q3"/>
      <c r="R3"/>
      <c r="S3" s="176"/>
    </row>
    <row r="4" spans="1:28" s="17" customFormat="1" x14ac:dyDescent="0.2">
      <c r="A4" s="15"/>
      <c r="B4" s="15"/>
      <c r="C4" s="15"/>
      <c r="D4" s="15"/>
      <c r="E4" s="15"/>
      <c r="F4" s="15"/>
      <c r="G4" s="15"/>
      <c r="H4" s="15"/>
      <c r="I4" s="15"/>
      <c r="J4" s="15"/>
      <c r="K4" s="15"/>
      <c r="L4" s="16"/>
      <c r="M4" s="16"/>
      <c r="N4" s="533"/>
      <c r="O4" s="533"/>
      <c r="P4"/>
      <c r="Q4"/>
      <c r="R4"/>
      <c r="S4" s="176"/>
    </row>
    <row r="5" spans="1:28" ht="27.75" customHeight="1" x14ac:dyDescent="0.2">
      <c r="A5" s="512" t="s">
        <v>168</v>
      </c>
      <c r="B5" s="513" t="s">
        <v>166</v>
      </c>
      <c r="C5" s="514" t="s">
        <v>167</v>
      </c>
      <c r="D5" s="504" t="s">
        <v>768</v>
      </c>
      <c r="E5" s="504"/>
      <c r="F5" s="504"/>
      <c r="G5" s="504"/>
      <c r="H5" s="534" t="s">
        <v>769</v>
      </c>
      <c r="I5" s="535"/>
      <c r="J5" s="535"/>
      <c r="K5" s="536"/>
      <c r="L5" s="504" t="s">
        <v>770</v>
      </c>
      <c r="M5" s="504"/>
      <c r="N5" s="504"/>
      <c r="O5" s="504"/>
      <c r="P5" s="615" t="s">
        <v>427</v>
      </c>
      <c r="Q5" s="615"/>
      <c r="R5" s="615"/>
      <c r="S5" s="516" t="s">
        <v>428</v>
      </c>
    </row>
    <row r="6" spans="1:28" ht="12.75" customHeight="1" x14ac:dyDescent="0.2">
      <c r="A6" s="512"/>
      <c r="B6" s="513"/>
      <c r="C6" s="514"/>
      <c r="D6" s="505" t="s">
        <v>112</v>
      </c>
      <c r="E6" s="504" t="s">
        <v>113</v>
      </c>
      <c r="F6" s="504"/>
      <c r="G6" s="504"/>
      <c r="H6" s="505" t="s">
        <v>112</v>
      </c>
      <c r="I6" s="506" t="s">
        <v>113</v>
      </c>
      <c r="J6" s="507"/>
      <c r="K6" s="508"/>
      <c r="L6" s="505" t="s">
        <v>112</v>
      </c>
      <c r="M6" s="506" t="s">
        <v>113</v>
      </c>
      <c r="N6" s="507"/>
      <c r="O6" s="508"/>
      <c r="P6" s="615" t="s">
        <v>429</v>
      </c>
      <c r="Q6" s="735" t="s">
        <v>430</v>
      </c>
      <c r="R6" s="729" t="s">
        <v>431</v>
      </c>
      <c r="S6" s="517"/>
    </row>
    <row r="7" spans="1:28" ht="12.75" customHeight="1" x14ac:dyDescent="0.2">
      <c r="A7" s="512"/>
      <c r="B7" s="513"/>
      <c r="C7" s="514"/>
      <c r="D7" s="505"/>
      <c r="E7" s="504" t="s">
        <v>114</v>
      </c>
      <c r="F7" s="504"/>
      <c r="G7" s="505" t="s">
        <v>243</v>
      </c>
      <c r="H7" s="505"/>
      <c r="I7" s="504" t="s">
        <v>114</v>
      </c>
      <c r="J7" s="504"/>
      <c r="K7" s="505" t="s">
        <v>243</v>
      </c>
      <c r="L7" s="505"/>
      <c r="M7" s="504" t="s">
        <v>114</v>
      </c>
      <c r="N7" s="504"/>
      <c r="O7" s="505" t="s">
        <v>243</v>
      </c>
      <c r="P7" s="615"/>
      <c r="Q7" s="735"/>
      <c r="R7" s="729"/>
      <c r="S7" s="517"/>
    </row>
    <row r="8" spans="1:28" ht="12.75" customHeight="1" x14ac:dyDescent="0.2">
      <c r="A8" s="512"/>
      <c r="B8" s="513"/>
      <c r="C8" s="514"/>
      <c r="D8" s="505"/>
      <c r="E8" s="505" t="s">
        <v>163</v>
      </c>
      <c r="F8" s="505" t="s">
        <v>115</v>
      </c>
      <c r="G8" s="505"/>
      <c r="H8" s="505"/>
      <c r="I8" s="505" t="s">
        <v>163</v>
      </c>
      <c r="J8" s="505" t="s">
        <v>115</v>
      </c>
      <c r="K8" s="505"/>
      <c r="L8" s="505"/>
      <c r="M8" s="505" t="s">
        <v>163</v>
      </c>
      <c r="N8" s="505" t="s">
        <v>115</v>
      </c>
      <c r="O8" s="505"/>
      <c r="P8" s="615"/>
      <c r="Q8" s="735"/>
      <c r="R8" s="729"/>
      <c r="S8" s="517"/>
    </row>
    <row r="9" spans="1:28" ht="59.25" customHeight="1" x14ac:dyDescent="0.2">
      <c r="A9" s="512"/>
      <c r="B9" s="513"/>
      <c r="C9" s="514"/>
      <c r="D9" s="505"/>
      <c r="E9" s="505"/>
      <c r="F9" s="505"/>
      <c r="G9" s="505"/>
      <c r="H9" s="505"/>
      <c r="I9" s="505"/>
      <c r="J9" s="505"/>
      <c r="K9" s="505"/>
      <c r="L9" s="505"/>
      <c r="M9" s="505"/>
      <c r="N9" s="505"/>
      <c r="O9" s="505"/>
      <c r="P9" s="615"/>
      <c r="Q9" s="735"/>
      <c r="R9" s="729"/>
      <c r="S9" s="518"/>
    </row>
    <row r="10" spans="1:28" ht="21.75" customHeight="1" x14ac:dyDescent="0.2">
      <c r="A10" s="613" t="s">
        <v>94</v>
      </c>
      <c r="B10" s="613"/>
      <c r="C10" s="613"/>
      <c r="D10" s="134">
        <f t="shared" ref="D10:O10" si="0">+D18+D29</f>
        <v>547526.64504170534</v>
      </c>
      <c r="E10" s="134">
        <f t="shared" si="0"/>
        <v>547526.64504170534</v>
      </c>
      <c r="F10" s="134">
        <f t="shared" si="0"/>
        <v>52131.60333642261</v>
      </c>
      <c r="G10" s="134">
        <f t="shared" si="0"/>
        <v>0</v>
      </c>
      <c r="H10" s="134">
        <f t="shared" si="0"/>
        <v>515524</v>
      </c>
      <c r="I10" s="134">
        <f t="shared" si="0"/>
        <v>515524</v>
      </c>
      <c r="J10" s="134">
        <f t="shared" si="0"/>
        <v>116079</v>
      </c>
      <c r="K10" s="134">
        <f t="shared" si="0"/>
        <v>0</v>
      </c>
      <c r="L10" s="134">
        <f t="shared" si="0"/>
        <v>513200</v>
      </c>
      <c r="M10" s="134">
        <f t="shared" si="0"/>
        <v>512147</v>
      </c>
      <c r="N10" s="134">
        <f t="shared" si="0"/>
        <v>117152</v>
      </c>
      <c r="O10" s="134">
        <f t="shared" si="0"/>
        <v>1053</v>
      </c>
      <c r="P10" s="355"/>
      <c r="Q10" s="355"/>
      <c r="R10" s="355"/>
      <c r="S10" s="198"/>
    </row>
    <row r="11" spans="1:28" x14ac:dyDescent="0.2">
      <c r="A11" s="537" t="s">
        <v>252</v>
      </c>
      <c r="B11" s="538"/>
      <c r="C11" s="538"/>
      <c r="D11" s="538"/>
      <c r="E11" s="538"/>
      <c r="F11" s="538"/>
      <c r="G11" s="538"/>
      <c r="H11" s="538"/>
      <c r="I11" s="538"/>
      <c r="J11" s="538"/>
      <c r="K11" s="538"/>
      <c r="L11" s="538"/>
      <c r="M11" s="538"/>
      <c r="N11" s="538"/>
      <c r="O11" s="539"/>
      <c r="P11" s="422"/>
      <c r="Q11" s="356"/>
      <c r="R11" s="356"/>
      <c r="S11" s="1"/>
    </row>
    <row r="12" spans="1:28" ht="14.25" customHeight="1" x14ac:dyDescent="0.2">
      <c r="A12" s="537" t="s">
        <v>253</v>
      </c>
      <c r="B12" s="538"/>
      <c r="C12" s="538"/>
      <c r="D12" s="538"/>
      <c r="E12" s="538"/>
      <c r="F12" s="538"/>
      <c r="G12" s="538"/>
      <c r="H12" s="538"/>
      <c r="I12" s="538"/>
      <c r="J12" s="538"/>
      <c r="K12" s="538"/>
      <c r="L12" s="538"/>
      <c r="M12" s="538"/>
      <c r="N12" s="538"/>
      <c r="O12" s="539"/>
      <c r="P12" s="422"/>
      <c r="Q12" s="356"/>
      <c r="R12" s="356"/>
      <c r="S12" s="1"/>
    </row>
    <row r="13" spans="1:28" ht="28.5" customHeight="1" x14ac:dyDescent="0.2">
      <c r="A13" s="451" t="s">
        <v>142</v>
      </c>
      <c r="B13" s="448" t="s">
        <v>66</v>
      </c>
      <c r="C13" s="458" t="s">
        <v>105</v>
      </c>
      <c r="D13" s="747">
        <v>179564.41149212234</v>
      </c>
      <c r="E13" s="750">
        <v>179564.41149212234</v>
      </c>
      <c r="F13" s="747">
        <v>52131.60333642261</v>
      </c>
      <c r="G13" s="747">
        <v>0</v>
      </c>
      <c r="H13" s="750">
        <v>180723</v>
      </c>
      <c r="I13" s="756">
        <v>180723</v>
      </c>
      <c r="J13" s="756">
        <v>116079</v>
      </c>
      <c r="K13" s="756">
        <v>0</v>
      </c>
      <c r="L13" s="744">
        <v>180670</v>
      </c>
      <c r="M13" s="744">
        <v>180670</v>
      </c>
      <c r="N13" s="744">
        <v>117152</v>
      </c>
      <c r="O13" s="744">
        <v>0</v>
      </c>
      <c r="P13" s="297" t="s">
        <v>707</v>
      </c>
      <c r="Q13" s="297">
        <v>4240</v>
      </c>
      <c r="R13" s="396" t="s">
        <v>711</v>
      </c>
      <c r="S13" s="753" t="s">
        <v>712</v>
      </c>
    </row>
    <row r="14" spans="1:28" ht="120" customHeight="1" x14ac:dyDescent="0.2">
      <c r="A14" s="452"/>
      <c r="B14" s="449"/>
      <c r="C14" s="459"/>
      <c r="D14" s="748"/>
      <c r="E14" s="751"/>
      <c r="F14" s="748"/>
      <c r="G14" s="748"/>
      <c r="H14" s="751"/>
      <c r="I14" s="757"/>
      <c r="J14" s="757"/>
      <c r="K14" s="757"/>
      <c r="L14" s="745"/>
      <c r="M14" s="745"/>
      <c r="N14" s="745"/>
      <c r="O14" s="745"/>
      <c r="P14" s="297" t="s">
        <v>708</v>
      </c>
      <c r="Q14" s="423">
        <v>2650</v>
      </c>
      <c r="R14" s="396">
        <v>2530</v>
      </c>
      <c r="S14" s="754"/>
    </row>
    <row r="15" spans="1:28" ht="35.25" customHeight="1" x14ac:dyDescent="0.2">
      <c r="A15" s="452"/>
      <c r="B15" s="449"/>
      <c r="C15" s="459"/>
      <c r="D15" s="748"/>
      <c r="E15" s="751"/>
      <c r="F15" s="748"/>
      <c r="G15" s="748"/>
      <c r="H15" s="751"/>
      <c r="I15" s="757"/>
      <c r="J15" s="757"/>
      <c r="K15" s="757"/>
      <c r="L15" s="745"/>
      <c r="M15" s="745"/>
      <c r="N15" s="745"/>
      <c r="O15" s="745"/>
      <c r="P15" s="424" t="s">
        <v>709</v>
      </c>
      <c r="Q15" s="424">
        <v>130</v>
      </c>
      <c r="R15" s="424">
        <v>138</v>
      </c>
      <c r="S15" s="754"/>
    </row>
    <row r="16" spans="1:28" ht="51.75" customHeight="1" x14ac:dyDescent="0.2">
      <c r="A16" s="453"/>
      <c r="B16" s="450"/>
      <c r="C16" s="460"/>
      <c r="D16" s="749"/>
      <c r="E16" s="752"/>
      <c r="F16" s="749"/>
      <c r="G16" s="749"/>
      <c r="H16" s="752"/>
      <c r="I16" s="758"/>
      <c r="J16" s="758"/>
      <c r="K16" s="758"/>
      <c r="L16" s="746"/>
      <c r="M16" s="746"/>
      <c r="N16" s="746"/>
      <c r="O16" s="746"/>
      <c r="P16" s="424" t="s">
        <v>710</v>
      </c>
      <c r="Q16" s="425">
        <v>170</v>
      </c>
      <c r="R16" s="425">
        <v>174</v>
      </c>
      <c r="S16" s="755"/>
    </row>
    <row r="17" spans="1:19" x14ac:dyDescent="0.2">
      <c r="A17" s="26"/>
      <c r="B17" s="21" t="s">
        <v>163</v>
      </c>
      <c r="C17" s="1"/>
      <c r="D17" s="98">
        <f>SUM(D13:D13)</f>
        <v>179564.41149212234</v>
      </c>
      <c r="E17" s="98">
        <f t="shared" ref="E17:O17" si="1">SUM(E13:E13)</f>
        <v>179564.41149212234</v>
      </c>
      <c r="F17" s="98">
        <f t="shared" si="1"/>
        <v>52131.60333642261</v>
      </c>
      <c r="G17" s="98">
        <f t="shared" si="1"/>
        <v>0</v>
      </c>
      <c r="H17" s="98">
        <f t="shared" si="1"/>
        <v>180723</v>
      </c>
      <c r="I17" s="98">
        <f t="shared" si="1"/>
        <v>180723</v>
      </c>
      <c r="J17" s="98">
        <f t="shared" si="1"/>
        <v>116079</v>
      </c>
      <c r="K17" s="98">
        <f t="shared" si="1"/>
        <v>0</v>
      </c>
      <c r="L17" s="283">
        <f t="shared" si="1"/>
        <v>180670</v>
      </c>
      <c r="M17" s="283">
        <f t="shared" si="1"/>
        <v>180670</v>
      </c>
      <c r="N17" s="283">
        <f t="shared" si="1"/>
        <v>117152</v>
      </c>
      <c r="O17" s="283">
        <f t="shared" si="1"/>
        <v>0</v>
      </c>
      <c r="P17" s="422"/>
      <c r="Q17" s="356"/>
      <c r="R17" s="356"/>
      <c r="S17" s="1"/>
    </row>
    <row r="18" spans="1:19" x14ac:dyDescent="0.2">
      <c r="A18" s="26"/>
      <c r="B18" s="21" t="s">
        <v>157</v>
      </c>
      <c r="C18" s="1"/>
      <c r="D18" s="98">
        <f>+D17</f>
        <v>179564.41149212234</v>
      </c>
      <c r="E18" s="98">
        <f t="shared" ref="E18:O18" si="2">+E17</f>
        <v>179564.41149212234</v>
      </c>
      <c r="F18" s="98">
        <f t="shared" si="2"/>
        <v>52131.60333642261</v>
      </c>
      <c r="G18" s="98">
        <f t="shared" si="2"/>
        <v>0</v>
      </c>
      <c r="H18" s="98">
        <f t="shared" si="2"/>
        <v>180723</v>
      </c>
      <c r="I18" s="98">
        <f t="shared" si="2"/>
        <v>180723</v>
      </c>
      <c r="J18" s="98">
        <f t="shared" si="2"/>
        <v>116079</v>
      </c>
      <c r="K18" s="98">
        <f t="shared" si="2"/>
        <v>0</v>
      </c>
      <c r="L18" s="283">
        <f t="shared" si="2"/>
        <v>180670</v>
      </c>
      <c r="M18" s="283">
        <f t="shared" si="2"/>
        <v>180670</v>
      </c>
      <c r="N18" s="283">
        <f t="shared" si="2"/>
        <v>117152</v>
      </c>
      <c r="O18" s="283">
        <f t="shared" si="2"/>
        <v>0</v>
      </c>
      <c r="P18" s="422"/>
      <c r="Q18" s="356"/>
      <c r="R18" s="356"/>
      <c r="S18" s="1"/>
    </row>
    <row r="19" spans="1:19" ht="12.75" customHeight="1" x14ac:dyDescent="0.2">
      <c r="A19" s="537" t="s">
        <v>156</v>
      </c>
      <c r="B19" s="538"/>
      <c r="C19" s="538"/>
      <c r="D19" s="538"/>
      <c r="E19" s="538"/>
      <c r="F19" s="538"/>
      <c r="G19" s="538"/>
      <c r="H19" s="538"/>
      <c r="I19" s="538"/>
      <c r="J19" s="538"/>
      <c r="K19" s="538"/>
      <c r="L19" s="538"/>
      <c r="M19" s="538"/>
      <c r="N19" s="538"/>
      <c r="O19" s="539"/>
      <c r="P19" s="422"/>
      <c r="Q19" s="356"/>
      <c r="R19" s="356"/>
      <c r="S19" s="1"/>
    </row>
    <row r="20" spans="1:19" ht="12.75" customHeight="1" x14ac:dyDescent="0.2">
      <c r="A20" s="537" t="s">
        <v>20</v>
      </c>
      <c r="B20" s="538"/>
      <c r="C20" s="538"/>
      <c r="D20" s="538"/>
      <c r="E20" s="538"/>
      <c r="F20" s="538"/>
      <c r="G20" s="538"/>
      <c r="H20" s="538"/>
      <c r="I20" s="538"/>
      <c r="J20" s="538"/>
      <c r="K20" s="538"/>
      <c r="L20" s="538"/>
      <c r="M20" s="538"/>
      <c r="N20" s="538"/>
      <c r="O20" s="539"/>
      <c r="P20" s="422"/>
      <c r="Q20" s="356"/>
      <c r="R20" s="356"/>
      <c r="S20" s="1"/>
    </row>
    <row r="21" spans="1:19" ht="43.5" customHeight="1" x14ac:dyDescent="0.2">
      <c r="A21" s="3" t="s">
        <v>142</v>
      </c>
      <c r="B21" s="38" t="s">
        <v>361</v>
      </c>
      <c r="C21" s="5" t="s">
        <v>105</v>
      </c>
      <c r="D21" s="55">
        <v>52131.603336422617</v>
      </c>
      <c r="E21" s="55">
        <v>52131.603336422617</v>
      </c>
      <c r="F21" s="55">
        <v>0</v>
      </c>
      <c r="G21" s="55">
        <v>0</v>
      </c>
      <c r="H21" s="61">
        <v>33480</v>
      </c>
      <c r="I21" s="95">
        <v>33480</v>
      </c>
      <c r="J21" s="95">
        <v>0</v>
      </c>
      <c r="K21" s="95">
        <v>0</v>
      </c>
      <c r="L21" s="426">
        <v>32612</v>
      </c>
      <c r="M21" s="426">
        <v>32612</v>
      </c>
      <c r="N21" s="426">
        <v>0</v>
      </c>
      <c r="O21" s="426">
        <v>0</v>
      </c>
      <c r="P21" s="427" t="s">
        <v>713</v>
      </c>
      <c r="Q21" s="428">
        <v>10</v>
      </c>
      <c r="R21" s="428">
        <v>40</v>
      </c>
      <c r="S21" s="1" t="s">
        <v>716</v>
      </c>
    </row>
    <row r="22" spans="1:19" ht="45.75" customHeight="1" x14ac:dyDescent="0.2">
      <c r="A22" s="3" t="s">
        <v>143</v>
      </c>
      <c r="B22" s="38" t="s">
        <v>362</v>
      </c>
      <c r="C22" s="5" t="s">
        <v>105</v>
      </c>
      <c r="D22" s="55">
        <v>10136.700648748842</v>
      </c>
      <c r="E22" s="55">
        <v>10136.700648748842</v>
      </c>
      <c r="F22" s="55">
        <v>0</v>
      </c>
      <c r="G22" s="55">
        <v>0</v>
      </c>
      <c r="H22" s="61">
        <v>12544</v>
      </c>
      <c r="I22" s="95">
        <v>12544</v>
      </c>
      <c r="J22" s="95">
        <v>0</v>
      </c>
      <c r="K22" s="95">
        <v>0</v>
      </c>
      <c r="L22" s="426">
        <v>12300</v>
      </c>
      <c r="M22" s="426">
        <v>12300</v>
      </c>
      <c r="N22" s="426">
        <v>0</v>
      </c>
      <c r="O22" s="426">
        <v>0</v>
      </c>
      <c r="P22" s="427" t="s">
        <v>907</v>
      </c>
      <c r="Q22" s="428">
        <v>9</v>
      </c>
      <c r="R22" s="428">
        <v>9</v>
      </c>
      <c r="S22" s="1" t="s">
        <v>717</v>
      </c>
    </row>
    <row r="23" spans="1:19" ht="46.5" customHeight="1" x14ac:dyDescent="0.2">
      <c r="A23" s="3" t="s">
        <v>144</v>
      </c>
      <c r="B23" s="75" t="s">
        <v>363</v>
      </c>
      <c r="C23" s="5" t="s">
        <v>105</v>
      </c>
      <c r="D23" s="55">
        <v>8688.6005560704361</v>
      </c>
      <c r="E23" s="55">
        <v>8688.6005560704361</v>
      </c>
      <c r="F23" s="55">
        <v>0</v>
      </c>
      <c r="G23" s="55">
        <v>0</v>
      </c>
      <c r="H23" s="61">
        <v>16740</v>
      </c>
      <c r="I23" s="95">
        <v>16740</v>
      </c>
      <c r="J23" s="95">
        <v>0</v>
      </c>
      <c r="K23" s="95">
        <v>0</v>
      </c>
      <c r="L23" s="426">
        <v>16740</v>
      </c>
      <c r="M23" s="426">
        <v>16740</v>
      </c>
      <c r="N23" s="426">
        <v>0</v>
      </c>
      <c r="O23" s="426">
        <v>0</v>
      </c>
      <c r="P23" s="427" t="s">
        <v>908</v>
      </c>
      <c r="Q23" s="428">
        <v>50</v>
      </c>
      <c r="R23" s="428">
        <v>53</v>
      </c>
      <c r="S23" s="1" t="s">
        <v>722</v>
      </c>
    </row>
    <row r="24" spans="1:19" ht="50.25" customHeight="1" x14ac:dyDescent="0.2">
      <c r="A24" s="3" t="s">
        <v>145</v>
      </c>
      <c r="B24" s="101" t="s">
        <v>364</v>
      </c>
      <c r="C24" s="5" t="s">
        <v>105</v>
      </c>
      <c r="D24" s="55">
        <v>13612.140871177016</v>
      </c>
      <c r="E24" s="55">
        <v>13612.140871177016</v>
      </c>
      <c r="F24" s="55">
        <v>0</v>
      </c>
      <c r="G24" s="55">
        <v>0</v>
      </c>
      <c r="H24" s="61">
        <v>15929</v>
      </c>
      <c r="I24" s="95">
        <v>15929</v>
      </c>
      <c r="J24" s="95">
        <v>0</v>
      </c>
      <c r="K24" s="95">
        <v>0</v>
      </c>
      <c r="L24" s="426">
        <v>15873</v>
      </c>
      <c r="M24" s="426">
        <v>15873</v>
      </c>
      <c r="N24" s="426">
        <v>0</v>
      </c>
      <c r="O24" s="426">
        <v>0</v>
      </c>
      <c r="P24" s="297" t="s">
        <v>714</v>
      </c>
      <c r="Q24" s="428">
        <v>102</v>
      </c>
      <c r="R24" s="428">
        <v>102</v>
      </c>
      <c r="S24" s="1" t="s">
        <v>718</v>
      </c>
    </row>
    <row r="25" spans="1:19" ht="36.75" customHeight="1" x14ac:dyDescent="0.2">
      <c r="A25" s="3" t="s">
        <v>146</v>
      </c>
      <c r="B25" s="101" t="s">
        <v>365</v>
      </c>
      <c r="C25" s="5" t="s">
        <v>105</v>
      </c>
      <c r="D25" s="63">
        <v>268188.13716404076</v>
      </c>
      <c r="E25" s="63">
        <v>268188.13716404076</v>
      </c>
      <c r="F25" s="63">
        <v>0</v>
      </c>
      <c r="G25" s="63">
        <v>0</v>
      </c>
      <c r="H25" s="61">
        <v>228374</v>
      </c>
      <c r="I25" s="95">
        <v>228374</v>
      </c>
      <c r="J25" s="95">
        <v>0</v>
      </c>
      <c r="K25" s="95">
        <v>0</v>
      </c>
      <c r="L25" s="426">
        <v>241654</v>
      </c>
      <c r="M25" s="426">
        <v>241654</v>
      </c>
      <c r="N25" s="426">
        <v>0</v>
      </c>
      <c r="O25" s="426">
        <v>0</v>
      </c>
      <c r="P25" s="429" t="s">
        <v>909</v>
      </c>
      <c r="Q25" s="428">
        <v>45</v>
      </c>
      <c r="R25" s="428">
        <v>31.8</v>
      </c>
      <c r="S25" s="1" t="s">
        <v>719</v>
      </c>
    </row>
    <row r="26" spans="1:19" ht="66" customHeight="1" x14ac:dyDescent="0.2">
      <c r="A26" s="3" t="s">
        <v>147</v>
      </c>
      <c r="B26" s="38" t="s">
        <v>366</v>
      </c>
      <c r="C26" s="5" t="s">
        <v>105</v>
      </c>
      <c r="D26" s="55">
        <v>7385.3104726598704</v>
      </c>
      <c r="E26" s="55">
        <v>7385.3104726598704</v>
      </c>
      <c r="F26" s="63">
        <v>0</v>
      </c>
      <c r="G26" s="63">
        <v>0</v>
      </c>
      <c r="H26" s="61">
        <v>1521</v>
      </c>
      <c r="I26" s="95">
        <v>1521</v>
      </c>
      <c r="J26" s="95">
        <v>0</v>
      </c>
      <c r="K26" s="95">
        <v>0</v>
      </c>
      <c r="L26" s="426">
        <v>1519</v>
      </c>
      <c r="M26" s="426">
        <v>1519</v>
      </c>
      <c r="N26" s="426">
        <v>0</v>
      </c>
      <c r="O26" s="426">
        <v>0</v>
      </c>
      <c r="P26" s="427" t="s">
        <v>715</v>
      </c>
      <c r="Q26" s="428">
        <v>20</v>
      </c>
      <c r="R26" s="428">
        <v>25</v>
      </c>
      <c r="S26" s="1" t="s">
        <v>720</v>
      </c>
    </row>
    <row r="27" spans="1:19" ht="57" customHeight="1" x14ac:dyDescent="0.2">
      <c r="A27" s="3" t="s">
        <v>148</v>
      </c>
      <c r="B27" s="38" t="s">
        <v>367</v>
      </c>
      <c r="C27" s="5" t="s">
        <v>105</v>
      </c>
      <c r="D27" s="55">
        <v>7819.740500463392</v>
      </c>
      <c r="E27" s="55">
        <v>7819.740500463392</v>
      </c>
      <c r="F27" s="55">
        <v>0</v>
      </c>
      <c r="G27" s="55">
        <v>0</v>
      </c>
      <c r="H27" s="61">
        <v>26213</v>
      </c>
      <c r="I27" s="95">
        <v>26213</v>
      </c>
      <c r="J27" s="95">
        <v>0</v>
      </c>
      <c r="K27" s="95">
        <v>0</v>
      </c>
      <c r="L27" s="426">
        <v>11832</v>
      </c>
      <c r="M27" s="426">
        <f>+L27-O27</f>
        <v>10779</v>
      </c>
      <c r="N27" s="426">
        <v>0</v>
      </c>
      <c r="O27" s="426">
        <v>1053</v>
      </c>
      <c r="P27" s="297" t="s">
        <v>910</v>
      </c>
      <c r="Q27" s="428">
        <v>98</v>
      </c>
      <c r="R27" s="428">
        <v>98</v>
      </c>
      <c r="S27" s="1" t="s">
        <v>721</v>
      </c>
    </row>
    <row r="28" spans="1:19" x14ac:dyDescent="0.2">
      <c r="A28" s="26"/>
      <c r="B28" s="21" t="s">
        <v>163</v>
      </c>
      <c r="C28" s="1"/>
      <c r="D28" s="98">
        <f>SUM(D21:D27)</f>
        <v>367962.23354958295</v>
      </c>
      <c r="E28" s="98">
        <f t="shared" ref="E28:O28" si="3">SUM(E21:E27)</f>
        <v>367962.23354958295</v>
      </c>
      <c r="F28" s="98">
        <f t="shared" si="3"/>
        <v>0</v>
      </c>
      <c r="G28" s="98">
        <f t="shared" si="3"/>
        <v>0</v>
      </c>
      <c r="H28" s="98">
        <f t="shared" si="3"/>
        <v>334801</v>
      </c>
      <c r="I28" s="98">
        <f t="shared" si="3"/>
        <v>334801</v>
      </c>
      <c r="J28" s="98">
        <f t="shared" si="3"/>
        <v>0</v>
      </c>
      <c r="K28" s="98">
        <f t="shared" si="3"/>
        <v>0</v>
      </c>
      <c r="L28" s="283">
        <f t="shared" si="3"/>
        <v>332530</v>
      </c>
      <c r="M28" s="283">
        <f t="shared" si="3"/>
        <v>331477</v>
      </c>
      <c r="N28" s="283">
        <f t="shared" si="3"/>
        <v>0</v>
      </c>
      <c r="O28" s="283">
        <f t="shared" si="3"/>
        <v>1053</v>
      </c>
      <c r="P28" s="356"/>
      <c r="Q28" s="356"/>
      <c r="R28" s="356"/>
      <c r="S28" s="1"/>
    </row>
    <row r="29" spans="1:19" x14ac:dyDescent="0.2">
      <c r="A29" s="26"/>
      <c r="B29" s="21" t="s">
        <v>158</v>
      </c>
      <c r="C29" s="1"/>
      <c r="D29" s="98">
        <f>+D28</f>
        <v>367962.23354958295</v>
      </c>
      <c r="E29" s="98">
        <f t="shared" ref="E29:O29" si="4">+E28</f>
        <v>367962.23354958295</v>
      </c>
      <c r="F29" s="98">
        <f t="shared" si="4"/>
        <v>0</v>
      </c>
      <c r="G29" s="98">
        <f t="shared" si="4"/>
        <v>0</v>
      </c>
      <c r="H29" s="98">
        <f t="shared" si="4"/>
        <v>334801</v>
      </c>
      <c r="I29" s="98">
        <f t="shared" si="4"/>
        <v>334801</v>
      </c>
      <c r="J29" s="98">
        <f t="shared" si="4"/>
        <v>0</v>
      </c>
      <c r="K29" s="98">
        <f t="shared" si="4"/>
        <v>0</v>
      </c>
      <c r="L29" s="283">
        <f t="shared" si="4"/>
        <v>332530</v>
      </c>
      <c r="M29" s="283">
        <f t="shared" si="4"/>
        <v>331477</v>
      </c>
      <c r="N29" s="283">
        <f t="shared" si="4"/>
        <v>0</v>
      </c>
      <c r="O29" s="283">
        <f t="shared" si="4"/>
        <v>1053</v>
      </c>
      <c r="P29" s="356"/>
      <c r="Q29" s="356"/>
      <c r="R29" s="356"/>
      <c r="S29" s="1"/>
    </row>
    <row r="30" spans="1:19" x14ac:dyDescent="0.2">
      <c r="A30" s="671" t="s">
        <v>194</v>
      </c>
      <c r="B30" s="671"/>
      <c r="C30" s="671"/>
      <c r="D30" s="105">
        <f t="shared" ref="D30:O30" si="5">+D29+D18</f>
        <v>547526.64504170534</v>
      </c>
      <c r="E30" s="105">
        <f t="shared" si="5"/>
        <v>547526.64504170534</v>
      </c>
      <c r="F30" s="105">
        <f t="shared" si="5"/>
        <v>52131.60333642261</v>
      </c>
      <c r="G30" s="105">
        <f t="shared" si="5"/>
        <v>0</v>
      </c>
      <c r="H30" s="105">
        <f t="shared" si="5"/>
        <v>515524</v>
      </c>
      <c r="I30" s="105">
        <f t="shared" si="5"/>
        <v>515524</v>
      </c>
      <c r="J30" s="105">
        <f t="shared" si="5"/>
        <v>116079</v>
      </c>
      <c r="K30" s="105">
        <f t="shared" si="5"/>
        <v>0</v>
      </c>
      <c r="L30" s="65">
        <f t="shared" si="5"/>
        <v>513200</v>
      </c>
      <c r="M30" s="65">
        <f t="shared" si="5"/>
        <v>512147</v>
      </c>
      <c r="N30" s="65">
        <f t="shared" si="5"/>
        <v>117152</v>
      </c>
      <c r="O30" s="65">
        <f t="shared" si="5"/>
        <v>1053</v>
      </c>
      <c r="P30" s="356"/>
      <c r="Q30" s="356"/>
      <c r="R30" s="356"/>
      <c r="S30" s="1"/>
    </row>
    <row r="31" spans="1:19" x14ac:dyDescent="0.2">
      <c r="A31" s="645" t="s">
        <v>201</v>
      </c>
      <c r="B31" s="645"/>
      <c r="C31" s="645"/>
      <c r="D31" s="645"/>
      <c r="E31" s="645"/>
      <c r="F31" s="645"/>
      <c r="G31" s="645"/>
      <c r="H31" s="645"/>
      <c r="I31" s="645"/>
      <c r="J31" s="645"/>
      <c r="K31" s="645"/>
      <c r="L31" s="645"/>
      <c r="M31" s="645"/>
      <c r="N31" s="645"/>
      <c r="O31" s="645"/>
      <c r="P31" s="17"/>
      <c r="Q31" s="17"/>
      <c r="R31" s="17"/>
    </row>
    <row r="32" spans="1:19" x14ac:dyDescent="0.2">
      <c r="A32" s="596" t="s">
        <v>107</v>
      </c>
      <c r="B32" s="596"/>
      <c r="C32" s="596"/>
      <c r="D32" s="88">
        <f>+D34</f>
        <v>547526.64504170534</v>
      </c>
      <c r="E32" s="88">
        <f t="shared" ref="E32:O32" si="6">+E34</f>
        <v>547526.64504170534</v>
      </c>
      <c r="F32" s="88">
        <f t="shared" si="6"/>
        <v>52131.60333642261</v>
      </c>
      <c r="G32" s="88">
        <f t="shared" si="6"/>
        <v>0</v>
      </c>
      <c r="H32" s="88">
        <f t="shared" si="6"/>
        <v>515524</v>
      </c>
      <c r="I32" s="88">
        <f t="shared" si="6"/>
        <v>515524</v>
      </c>
      <c r="J32" s="88">
        <f t="shared" si="6"/>
        <v>116079</v>
      </c>
      <c r="K32" s="88">
        <f t="shared" si="6"/>
        <v>0</v>
      </c>
      <c r="L32" s="88">
        <f t="shared" si="6"/>
        <v>513200</v>
      </c>
      <c r="M32" s="88">
        <f t="shared" si="6"/>
        <v>512147</v>
      </c>
      <c r="N32" s="88">
        <f t="shared" si="6"/>
        <v>117152</v>
      </c>
      <c r="O32" s="88">
        <f t="shared" si="6"/>
        <v>1053</v>
      </c>
      <c r="P32" s="329"/>
      <c r="Q32" s="17"/>
      <c r="R32" s="17"/>
    </row>
    <row r="33" spans="1:18" x14ac:dyDescent="0.2">
      <c r="A33" s="636" t="s">
        <v>195</v>
      </c>
      <c r="B33" s="636"/>
      <c r="C33" s="636"/>
      <c r="D33" s="89"/>
      <c r="E33" s="89"/>
      <c r="F33" s="89"/>
      <c r="G33" s="89"/>
      <c r="H33" s="89"/>
      <c r="I33" s="89"/>
      <c r="J33" s="89"/>
      <c r="K33" s="89"/>
      <c r="L33" s="284"/>
      <c r="M33" s="284"/>
      <c r="N33" s="284"/>
      <c r="O33" s="284"/>
      <c r="P33" s="329"/>
      <c r="Q33" s="17"/>
      <c r="R33" s="17"/>
    </row>
    <row r="34" spans="1:18" ht="25.5" customHeight="1" x14ac:dyDescent="0.2">
      <c r="A34" s="636" t="s">
        <v>202</v>
      </c>
      <c r="B34" s="636"/>
      <c r="C34" s="636"/>
      <c r="D34" s="86">
        <f>+D30</f>
        <v>547526.64504170534</v>
      </c>
      <c r="E34" s="86">
        <f t="shared" ref="E34:O34" si="7">+E30</f>
        <v>547526.64504170534</v>
      </c>
      <c r="F34" s="86">
        <f t="shared" si="7"/>
        <v>52131.60333642261</v>
      </c>
      <c r="G34" s="86">
        <f t="shared" si="7"/>
        <v>0</v>
      </c>
      <c r="H34" s="86">
        <f t="shared" si="7"/>
        <v>515524</v>
      </c>
      <c r="I34" s="86">
        <f t="shared" si="7"/>
        <v>515524</v>
      </c>
      <c r="J34" s="86">
        <f t="shared" si="7"/>
        <v>116079</v>
      </c>
      <c r="K34" s="86">
        <f t="shared" si="7"/>
        <v>0</v>
      </c>
      <c r="L34" s="284">
        <f t="shared" si="7"/>
        <v>513200</v>
      </c>
      <c r="M34" s="284">
        <f t="shared" si="7"/>
        <v>512147</v>
      </c>
      <c r="N34" s="284">
        <f t="shared" si="7"/>
        <v>117152</v>
      </c>
      <c r="O34" s="284">
        <f t="shared" si="7"/>
        <v>1053</v>
      </c>
      <c r="P34" s="329"/>
      <c r="Q34" s="17"/>
      <c r="R34" s="17"/>
    </row>
    <row r="35" spans="1:18" ht="24.75" customHeight="1" x14ac:dyDescent="0.2">
      <c r="A35" s="636" t="s">
        <v>203</v>
      </c>
      <c r="B35" s="636"/>
      <c r="C35" s="636"/>
      <c r="D35" s="89"/>
      <c r="E35" s="89"/>
      <c r="F35" s="89"/>
      <c r="G35" s="89"/>
      <c r="H35" s="89"/>
      <c r="I35" s="89"/>
      <c r="J35" s="89"/>
      <c r="K35" s="89"/>
      <c r="L35" s="284"/>
      <c r="M35" s="284"/>
      <c r="N35" s="284"/>
      <c r="O35" s="284"/>
      <c r="P35" s="329"/>
      <c r="Q35" s="17"/>
      <c r="R35" s="17"/>
    </row>
    <row r="36" spans="1:18" x14ac:dyDescent="0.2">
      <c r="A36" s="636" t="s">
        <v>206</v>
      </c>
      <c r="B36" s="636"/>
      <c r="C36" s="636"/>
      <c r="D36" s="89"/>
      <c r="E36" s="89"/>
      <c r="F36" s="89"/>
      <c r="G36" s="89"/>
      <c r="H36" s="89"/>
      <c r="I36" s="89"/>
      <c r="J36" s="89"/>
      <c r="K36" s="89"/>
      <c r="L36" s="284"/>
      <c r="M36" s="284"/>
      <c r="N36" s="284"/>
      <c r="O36" s="284"/>
      <c r="P36" s="329"/>
      <c r="Q36" s="17"/>
      <c r="R36" s="17"/>
    </row>
    <row r="37" spans="1:18" x14ac:dyDescent="0.2">
      <c r="A37" s="636" t="s">
        <v>196</v>
      </c>
      <c r="B37" s="636"/>
      <c r="C37" s="636"/>
      <c r="D37" s="89"/>
      <c r="E37" s="89"/>
      <c r="F37" s="89"/>
      <c r="G37" s="89"/>
      <c r="H37" s="89"/>
      <c r="I37" s="89"/>
      <c r="J37" s="89"/>
      <c r="K37" s="89"/>
      <c r="L37" s="284"/>
      <c r="M37" s="284"/>
      <c r="N37" s="284"/>
      <c r="O37" s="284"/>
      <c r="P37" s="329"/>
      <c r="Q37" s="17"/>
      <c r="R37" s="17"/>
    </row>
    <row r="38" spans="1:18" x14ac:dyDescent="0.2">
      <c r="A38" s="635" t="s">
        <v>106</v>
      </c>
      <c r="B38" s="635"/>
      <c r="C38" s="635"/>
      <c r="D38" s="90"/>
      <c r="E38" s="90"/>
      <c r="F38" s="90"/>
      <c r="G38" s="90"/>
      <c r="H38" s="90"/>
      <c r="I38" s="90"/>
      <c r="J38" s="90"/>
      <c r="K38" s="90"/>
      <c r="L38" s="90"/>
      <c r="M38" s="90"/>
      <c r="N38" s="90"/>
      <c r="O38" s="90"/>
      <c r="P38" s="329"/>
      <c r="Q38" s="17"/>
      <c r="R38" s="17"/>
    </row>
    <row r="39" spans="1:18" x14ac:dyDescent="0.2">
      <c r="A39" s="636" t="s">
        <v>204</v>
      </c>
      <c r="B39" s="636"/>
      <c r="C39" s="636"/>
      <c r="D39" s="89"/>
      <c r="E39" s="89"/>
      <c r="F39" s="89"/>
      <c r="G39" s="89"/>
      <c r="H39" s="89"/>
      <c r="I39" s="89"/>
      <c r="J39" s="89"/>
      <c r="K39" s="89"/>
      <c r="L39" s="284"/>
      <c r="M39" s="284"/>
      <c r="N39" s="284"/>
      <c r="O39" s="284"/>
      <c r="P39" s="329"/>
      <c r="Q39" s="17"/>
      <c r="R39" s="17"/>
    </row>
    <row r="40" spans="1:18" x14ac:dyDescent="0.2">
      <c r="A40" s="636" t="s">
        <v>197</v>
      </c>
      <c r="B40" s="636"/>
      <c r="C40" s="636"/>
      <c r="D40" s="89"/>
      <c r="E40" s="89"/>
      <c r="F40" s="89"/>
      <c r="G40" s="89"/>
      <c r="H40" s="89"/>
      <c r="I40" s="89"/>
      <c r="J40" s="89"/>
      <c r="K40" s="89"/>
      <c r="L40" s="284"/>
      <c r="M40" s="284"/>
      <c r="N40" s="284"/>
      <c r="O40" s="284"/>
      <c r="P40" s="329"/>
      <c r="Q40" s="17"/>
      <c r="R40" s="17"/>
    </row>
    <row r="41" spans="1:18" x14ac:dyDescent="0.2">
      <c r="A41" s="636" t="s">
        <v>198</v>
      </c>
      <c r="B41" s="636"/>
      <c r="C41" s="636"/>
      <c r="D41" s="89"/>
      <c r="E41" s="89"/>
      <c r="F41" s="89"/>
      <c r="G41" s="89"/>
      <c r="H41" s="89"/>
      <c r="I41" s="89"/>
      <c r="J41" s="89"/>
      <c r="K41" s="89"/>
      <c r="L41" s="284"/>
      <c r="M41" s="284"/>
      <c r="N41" s="284"/>
      <c r="O41" s="284"/>
      <c r="P41" s="329"/>
      <c r="Q41" s="17"/>
      <c r="R41" s="17"/>
    </row>
    <row r="42" spans="1:18" x14ac:dyDescent="0.2">
      <c r="A42" s="642" t="s">
        <v>199</v>
      </c>
      <c r="B42" s="643"/>
      <c r="C42" s="644"/>
      <c r="D42" s="89"/>
      <c r="E42" s="89"/>
      <c r="F42" s="89"/>
      <c r="G42" s="89"/>
      <c r="H42" s="89"/>
      <c r="I42" s="89"/>
      <c r="J42" s="89"/>
      <c r="K42" s="89"/>
      <c r="L42" s="284"/>
      <c r="M42" s="284"/>
      <c r="N42" s="284"/>
      <c r="O42" s="284"/>
      <c r="P42" s="329"/>
      <c r="Q42" s="17"/>
      <c r="R42" s="17"/>
    </row>
    <row r="43" spans="1:18" x14ac:dyDescent="0.2">
      <c r="A43" s="642" t="s">
        <v>205</v>
      </c>
      <c r="B43" s="643"/>
      <c r="C43" s="644"/>
      <c r="D43" s="89"/>
      <c r="E43" s="89"/>
      <c r="F43" s="89"/>
      <c r="G43" s="89"/>
      <c r="H43" s="89"/>
      <c r="I43" s="89"/>
      <c r="J43" s="89"/>
      <c r="K43" s="89"/>
      <c r="L43" s="284"/>
      <c r="M43" s="284"/>
      <c r="N43" s="284"/>
      <c r="O43" s="284"/>
      <c r="P43" s="329"/>
      <c r="Q43" s="17"/>
      <c r="R43" s="17"/>
    </row>
    <row r="44" spans="1:18" x14ac:dyDescent="0.2">
      <c r="A44" s="632" t="s">
        <v>200</v>
      </c>
      <c r="B44" s="633"/>
      <c r="C44" s="634"/>
      <c r="D44" s="89"/>
      <c r="E44" s="89"/>
      <c r="F44" s="89"/>
      <c r="G44" s="89"/>
      <c r="H44" s="89"/>
      <c r="I44" s="89"/>
      <c r="J44" s="89"/>
      <c r="K44" s="89"/>
      <c r="L44" s="284"/>
      <c r="M44" s="284"/>
      <c r="N44" s="284"/>
      <c r="O44" s="284"/>
      <c r="P44" s="329"/>
      <c r="Q44" s="17"/>
      <c r="R44" s="17"/>
    </row>
    <row r="45" spans="1:18" x14ac:dyDescent="0.2">
      <c r="A45" s="528" t="s">
        <v>766</v>
      </c>
      <c r="B45" s="528"/>
      <c r="C45" s="528"/>
      <c r="D45" s="528"/>
      <c r="E45" s="528"/>
      <c r="F45" s="528"/>
      <c r="G45" s="528"/>
      <c r="H45" s="528"/>
      <c r="I45" s="528"/>
      <c r="J45" s="528"/>
      <c r="K45" s="528"/>
      <c r="L45" s="528"/>
      <c r="M45" s="528"/>
      <c r="N45" s="528"/>
      <c r="O45" s="528"/>
      <c r="P45" s="17"/>
      <c r="Q45" s="17"/>
      <c r="R45" s="17"/>
    </row>
    <row r="46" spans="1:18" x14ac:dyDescent="0.2">
      <c r="A46" s="279" t="s">
        <v>765</v>
      </c>
      <c r="B46" s="279"/>
      <c r="C46" s="2"/>
      <c r="D46" s="16"/>
      <c r="E46" s="16"/>
      <c r="F46" s="16"/>
      <c r="G46" s="16"/>
      <c r="H46" s="16"/>
      <c r="I46" s="16"/>
      <c r="J46" s="16"/>
      <c r="K46" s="16"/>
      <c r="L46" s="16"/>
      <c r="M46" s="16"/>
      <c r="N46" s="16"/>
      <c r="O46" s="16"/>
      <c r="P46" s="17"/>
      <c r="Q46" s="17"/>
      <c r="R46" s="17"/>
    </row>
  </sheetData>
  <mergeCells count="70">
    <mergeCell ref="A45:O45"/>
    <mergeCell ref="O13:O16"/>
    <mergeCell ref="S13:S16"/>
    <mergeCell ref="B13:B16"/>
    <mergeCell ref="A13:A16"/>
    <mergeCell ref="I13:I16"/>
    <mergeCell ref="J13:J16"/>
    <mergeCell ref="K13:K16"/>
    <mergeCell ref="L13:L16"/>
    <mergeCell ref="M13:M16"/>
    <mergeCell ref="N13:N16"/>
    <mergeCell ref="C13:C16"/>
    <mergeCell ref="D13:D16"/>
    <mergeCell ref="E13:E16"/>
    <mergeCell ref="F13:F16"/>
    <mergeCell ref="G13:G16"/>
    <mergeCell ref="H13:H16"/>
    <mergeCell ref="R6:R9"/>
    <mergeCell ref="A3:O3"/>
    <mergeCell ref="N4:O4"/>
    <mergeCell ref="B5:B9"/>
    <mergeCell ref="M6:O6"/>
    <mergeCell ref="E6:G6"/>
    <mergeCell ref="E7:F7"/>
    <mergeCell ref="G7:G9"/>
    <mergeCell ref="K7:K9"/>
    <mergeCell ref="D6:D9"/>
    <mergeCell ref="Q1:S1"/>
    <mergeCell ref="A2:S2"/>
    <mergeCell ref="P5:R5"/>
    <mergeCell ref="S5:S9"/>
    <mergeCell ref="P6:P9"/>
    <mergeCell ref="Q6:Q9"/>
    <mergeCell ref="D5:G5"/>
    <mergeCell ref="L5:O5"/>
    <mergeCell ref="H5:K5"/>
    <mergeCell ref="N8:N9"/>
    <mergeCell ref="A33:C33"/>
    <mergeCell ref="A34:C34"/>
    <mergeCell ref="A31:O31"/>
    <mergeCell ref="A32:C32"/>
    <mergeCell ref="A19:O19"/>
    <mergeCell ref="A20:O20"/>
    <mergeCell ref="A11:O11"/>
    <mergeCell ref="A12:O12"/>
    <mergeCell ref="A30:C30"/>
    <mergeCell ref="L6:L9"/>
    <mergeCell ref="I8:I9"/>
    <mergeCell ref="J8:J9"/>
    <mergeCell ref="H6:H9"/>
    <mergeCell ref="F8:F9"/>
    <mergeCell ref="A10:C10"/>
    <mergeCell ref="I7:J7"/>
    <mergeCell ref="A44:C44"/>
    <mergeCell ref="A35:C35"/>
    <mergeCell ref="A36:C36"/>
    <mergeCell ref="A37:C37"/>
    <mergeCell ref="A38:C38"/>
    <mergeCell ref="A39:C39"/>
    <mergeCell ref="A43:C43"/>
    <mergeCell ref="A40:C40"/>
    <mergeCell ref="A41:C41"/>
    <mergeCell ref="A42:C42"/>
    <mergeCell ref="A5:A9"/>
    <mergeCell ref="M7:N7"/>
    <mergeCell ref="O7:O9"/>
    <mergeCell ref="C5:C9"/>
    <mergeCell ref="E8:E9"/>
    <mergeCell ref="M8:M9"/>
    <mergeCell ref="I6:K6"/>
  </mergeCells>
  <phoneticPr fontId="11" type="noConversion"/>
  <pageMargins left="0.39370078740157483" right="0.39370078740157483" top="0.78740157480314965" bottom="0.39370078740157483" header="0" footer="0"/>
  <pageSetup paperSize="9" scale="7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13</vt:i4>
      </vt:variant>
      <vt:variant>
        <vt:lpstr>Įvardinti diapazonai</vt:lpstr>
      </vt:variant>
      <vt:variant>
        <vt:i4>12</vt:i4>
      </vt:variant>
    </vt:vector>
  </HeadingPairs>
  <TitlesOfParts>
    <vt:vector size="25" baseType="lpstr">
      <vt:lpstr>Svietimas</vt:lpstr>
      <vt:lpstr>Sveikata</vt:lpstr>
      <vt:lpstr>Socialinis</vt:lpstr>
      <vt:lpstr>Sportas</vt:lpstr>
      <vt:lpstr>Kultura</vt:lpstr>
      <vt:lpstr>Turizmas</vt:lpstr>
      <vt:lpstr>Infrastruktura1</vt:lpstr>
      <vt:lpstr>Aplinkosauga</vt:lpstr>
      <vt:lpstr>Žemės ūkis</vt:lpstr>
      <vt:lpstr>Verslas</vt:lpstr>
      <vt:lpstr>Valdymas</vt:lpstr>
      <vt:lpstr>FINANSAVIMAS VISO </vt:lpstr>
      <vt:lpstr>Lapas1</vt:lpstr>
      <vt:lpstr>Aplinkosauga!Print_Area</vt:lpstr>
      <vt:lpstr>'FINANSAVIMAS VISO '!Print_Area</vt:lpstr>
      <vt:lpstr>Infrastruktura1!Print_Area</vt:lpstr>
      <vt:lpstr>Kultura!Print_Area</vt:lpstr>
      <vt:lpstr>Socialinis!Print_Area</vt:lpstr>
      <vt:lpstr>Sportas!Print_Area</vt:lpstr>
      <vt:lpstr>Sveikata!Print_Area</vt:lpstr>
      <vt:lpstr>Svietimas!Print_Area</vt:lpstr>
      <vt:lpstr>Turizmas!Print_Area</vt:lpstr>
      <vt:lpstr>Valdymas!Print_Area</vt:lpstr>
      <vt:lpstr>Verslas!Print_Area</vt:lpstr>
      <vt:lpstr>'Žemės ūkis'!Print_Area</vt:lpstr>
    </vt:vector>
  </TitlesOfParts>
  <Company>Kedainių raj. sav.</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Aušra</dc:creator>
  <cp:lastModifiedBy>Vartotoja</cp:lastModifiedBy>
  <cp:lastPrinted>2016-04-18T08:01:11Z</cp:lastPrinted>
  <dcterms:created xsi:type="dcterms:W3CDTF">2008-01-09T09:46:52Z</dcterms:created>
  <dcterms:modified xsi:type="dcterms:W3CDTF">2016-05-02T05:50:15Z</dcterms:modified>
</cp:coreProperties>
</file>